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osh_\OneDrive\Desktop\DCS Detent Calculation Spreadsheet\Working Folder\DCS Detent Calculator WIP\"/>
    </mc:Choice>
  </mc:AlternateContent>
  <bookViews>
    <workbookView xWindow="28680" yWindow="-120" windowWidth="29040" windowHeight="15990"/>
  </bookViews>
  <sheets>
    <sheet name="AH-64" sheetId="39" r:id="rId1"/>
    <sheet name="AJS37" sheetId="29" r:id="rId2"/>
    <sheet name="F-14" sheetId="28" r:id="rId3"/>
    <sheet name="F-15C" sheetId="27" r:id="rId4"/>
    <sheet name="F-15E" sheetId="41" r:id="rId5"/>
    <sheet name="F-16C" sheetId="26" r:id="rId6"/>
    <sheet name="FA-18_C" sheetId="25" r:id="rId7"/>
    <sheet name="F-5E" sheetId="30" r:id="rId8"/>
    <sheet name="JF-17" sheetId="31" r:id="rId9"/>
    <sheet name="M-2000C" sheetId="32" r:id="rId10"/>
    <sheet name="Mirage-F1" sheetId="37" r:id="rId11"/>
    <sheet name="Mig-21" sheetId="34" r:id="rId12"/>
    <sheet name="Mig-29" sheetId="33" r:id="rId13"/>
    <sheet name="Mosquito" sheetId="36" r:id="rId14"/>
    <sheet name="Su-27 &amp; 33" sheetId="35" r:id="rId15"/>
  </sheets>
  <definedNames>
    <definedName name="AB_Loc" localSheetId="0">'AH-64'!$D$5</definedName>
    <definedName name="AB_Loc" localSheetId="1">'AJS37'!$D$5</definedName>
    <definedName name="AB_Loc" localSheetId="2">'F-14'!$D$5</definedName>
    <definedName name="AB_Loc" localSheetId="3">'F-15C'!$D$5</definedName>
    <definedName name="AB_Loc" localSheetId="4">'F-15E'!$D$5</definedName>
    <definedName name="AB_Loc" localSheetId="5">'F-16C'!$D$5</definedName>
    <definedName name="AB_Loc" localSheetId="7">'F-5E'!$D$5</definedName>
    <definedName name="AB_Loc" localSheetId="6">'FA-18_C'!$D$5</definedName>
    <definedName name="AB_Loc" localSheetId="8">'JF-17'!$D$5</definedName>
    <definedName name="AB_Loc" localSheetId="9">'M-2000C'!$D$5</definedName>
    <definedName name="AB_Loc" localSheetId="11">'Mig-21'!$D$5</definedName>
    <definedName name="AB_Loc" localSheetId="12">'Mig-29'!$D$5</definedName>
    <definedName name="AB_Loc" localSheetId="10">'Mirage-F1'!$D$5</definedName>
    <definedName name="AB_Loc" localSheetId="13">Mosquito!$D$5</definedName>
    <definedName name="AB_Loc" localSheetId="14">'Su-27 &amp; 33'!$D$5</definedName>
    <definedName name="AB_Loc">#REF!</definedName>
    <definedName name="AR_Int" localSheetId="0">'AH-64'!$D$11</definedName>
    <definedName name="AR_Int" localSheetId="1">'AJS37'!$D$11</definedName>
    <definedName name="AR_Int" localSheetId="2">'F-14'!$D$11</definedName>
    <definedName name="AR_Int" localSheetId="3">'F-15C'!$D$11</definedName>
    <definedName name="AR_Int" localSheetId="4">'F-15E'!$D$11</definedName>
    <definedName name="AR_Int" localSheetId="5">'F-16C'!$D$11</definedName>
    <definedName name="AR_Int" localSheetId="7">'F-5E'!$D$11</definedName>
    <definedName name="AR_Int" localSheetId="6">'FA-18_C'!$D$11</definedName>
    <definedName name="AR_Int" localSheetId="8">'JF-17'!$D$11</definedName>
    <definedName name="AR_Int" localSheetId="9">'M-2000C'!$D$11</definedName>
    <definedName name="AR_Int" localSheetId="11">'Mig-21'!$D$11</definedName>
    <definedName name="AR_Int" localSheetId="12">'Mig-29'!$D$11</definedName>
    <definedName name="AR_Int" localSheetId="10">'Mirage-F1'!$D$11</definedName>
    <definedName name="AR_Int" localSheetId="13">Mosquito!$D$11</definedName>
    <definedName name="AR_Int" localSheetId="14">'Su-27 &amp; 33'!$D$11</definedName>
    <definedName name="AR_Int">#REF!</definedName>
    <definedName name="AR_Slope" localSheetId="0">'AH-64'!$D$10</definedName>
    <definedName name="AR_Slope" localSheetId="1">'AJS37'!$D$10</definedName>
    <definedName name="AR_Slope" localSheetId="2">'F-14'!$D$10</definedName>
    <definedName name="AR_Slope" localSheetId="3">'F-15C'!$D$10</definedName>
    <definedName name="AR_Slope" localSheetId="4">'F-15E'!$D$10</definedName>
    <definedName name="AR_Slope" localSheetId="5">'F-16C'!$D$10</definedName>
    <definedName name="AR_Slope" localSheetId="7">'F-5E'!$D$10</definedName>
    <definedName name="AR_Slope" localSheetId="6">'FA-18_C'!$D$10</definedName>
    <definedName name="AR_Slope" localSheetId="8">'JF-17'!$D$10</definedName>
    <definedName name="AR_Slope" localSheetId="9">'M-2000C'!$D$10</definedName>
    <definedName name="AR_Slope" localSheetId="11">'Mig-21'!$D$10</definedName>
    <definedName name="AR_Slope" localSheetId="12">'Mig-29'!$D$10</definedName>
    <definedName name="AR_Slope" localSheetId="10">'Mirage-F1'!$D$10</definedName>
    <definedName name="AR_Slope" localSheetId="13">Mosquito!$D$10</definedName>
    <definedName name="AR_Slope" localSheetId="14">'Su-27 &amp; 33'!$D$10</definedName>
    <definedName name="AR_Slope">#REF!</definedName>
    <definedName name="CF" localSheetId="0">'AH-64'!$D$17</definedName>
    <definedName name="CF" localSheetId="1">'AJS37'!$D$17</definedName>
    <definedName name="CF" localSheetId="2">'F-14'!$D$17</definedName>
    <definedName name="CF" localSheetId="3">'F-15C'!$D$17</definedName>
    <definedName name="CF" localSheetId="4">'F-15E'!$D$17</definedName>
    <definedName name="CF" localSheetId="5">'F-16C'!$D$17</definedName>
    <definedName name="CF" localSheetId="7">'F-5E'!$D$17</definedName>
    <definedName name="CF" localSheetId="6">'FA-18_C'!$D$17</definedName>
    <definedName name="CF" localSheetId="8">'JF-17'!$D$17</definedName>
    <definedName name="CF" localSheetId="9">'M-2000C'!$D$17</definedName>
    <definedName name="CF" localSheetId="11">'Mig-21'!$D$17</definedName>
    <definedName name="CF" localSheetId="12">'Mig-29'!$D$17</definedName>
    <definedName name="CF" localSheetId="10">'Mirage-F1'!$D$17</definedName>
    <definedName name="CF" localSheetId="13">Mosquito!$D$17</definedName>
    <definedName name="CF" localSheetId="14">'Su-27 &amp; 33'!$D$17</definedName>
    <definedName name="CF">#REF!</definedName>
    <definedName name="Detent_Loc" localSheetId="0">'AH-64'!$D$7</definedName>
    <definedName name="Detent_Loc" localSheetId="1">'AJS37'!$D$7</definedName>
    <definedName name="Detent_Loc" localSheetId="2">'F-14'!$D$7</definedName>
    <definedName name="Detent_Loc" localSheetId="3">'F-15C'!$D$7</definedName>
    <definedName name="Detent_Loc" localSheetId="4">'F-15E'!$D$7</definedName>
    <definedName name="Detent_Loc" localSheetId="5">'F-16C'!$D$7</definedName>
    <definedName name="Detent_Loc" localSheetId="7">'F-5E'!$D$7</definedName>
    <definedName name="Detent_Loc" localSheetId="6">'FA-18_C'!$D$7</definedName>
    <definedName name="Detent_Loc" localSheetId="8">'JF-17'!$D$7</definedName>
    <definedName name="Detent_Loc" localSheetId="9">'M-2000C'!$D$7</definedName>
    <definedName name="Detent_Loc" localSheetId="11">'Mig-21'!$D$7</definedName>
    <definedName name="Detent_Loc" localSheetId="12">'Mig-29'!$D$7</definedName>
    <definedName name="Detent_Loc" localSheetId="10">'Mirage-F1'!$D$7</definedName>
    <definedName name="Detent_Loc" localSheetId="13">Mosquito!$D$7</definedName>
    <definedName name="Detent_Loc" localSheetId="14">'Su-27 &amp; 33'!$D$7</definedName>
    <definedName name="Detent_Loc">#REF!</definedName>
    <definedName name="DZ" localSheetId="0">'AH-64'!$D$14</definedName>
    <definedName name="DZ" localSheetId="1">'AJS37'!$D$14</definedName>
    <definedName name="DZ" localSheetId="2">'F-14'!$D$14</definedName>
    <definedName name="DZ" localSheetId="3">'F-15C'!$D$14</definedName>
    <definedName name="DZ" localSheetId="4">'F-15E'!$D$14</definedName>
    <definedName name="DZ" localSheetId="5">'F-16C'!$D$14</definedName>
    <definedName name="DZ" localSheetId="7">'F-5E'!$D$14</definedName>
    <definedName name="DZ" localSheetId="6">'FA-18_C'!$D$14</definedName>
    <definedName name="DZ" localSheetId="8">'JF-17'!$D$14</definedName>
    <definedName name="DZ" localSheetId="9">'M-2000C'!$D$14</definedName>
    <definedName name="DZ" localSheetId="11">'Mig-21'!$D$14</definedName>
    <definedName name="DZ" localSheetId="12">'Mig-29'!$D$14</definedName>
    <definedName name="DZ" localSheetId="10">'Mirage-F1'!$D$14</definedName>
    <definedName name="DZ" localSheetId="13">Mosquito!$D$14</definedName>
    <definedName name="DZ" localSheetId="14">'Su-27 &amp; 33'!$D$14</definedName>
    <definedName name="DZ">#REF!</definedName>
    <definedName name="DZ_F" localSheetId="0">'AH-64'!$D$16</definedName>
    <definedName name="DZ_F" localSheetId="1">'AJS37'!$D$16</definedName>
    <definedName name="DZ_F" localSheetId="2">'F-14'!$D$16</definedName>
    <definedName name="DZ_F" localSheetId="3">'F-15C'!$D$16</definedName>
    <definedName name="DZ_F" localSheetId="4">'F-15E'!$D$16</definedName>
    <definedName name="DZ_F" localSheetId="5">'F-16C'!$D$16</definedName>
    <definedName name="DZ_F" localSheetId="7">'F-5E'!$D$16</definedName>
    <definedName name="DZ_F" localSheetId="6">'FA-18_C'!$D$16</definedName>
    <definedName name="DZ_F" localSheetId="8">'JF-17'!$D$16</definedName>
    <definedName name="DZ_F" localSheetId="9">'M-2000C'!$D$16</definedName>
    <definedName name="DZ_F" localSheetId="11">'Mig-21'!$D$16</definedName>
    <definedName name="DZ_F" localSheetId="12">'Mig-29'!$D$16</definedName>
    <definedName name="DZ_F" localSheetId="10">'Mirage-F1'!$D$16</definedName>
    <definedName name="DZ_F" localSheetId="13">Mosquito!$D$16</definedName>
    <definedName name="DZ_F" localSheetId="14">'Su-27 &amp; 33'!$D$16</definedName>
    <definedName name="DZ_F">#REF!</definedName>
    <definedName name="INV" localSheetId="0">'AH-64'!$D$12</definedName>
    <definedName name="INV" localSheetId="1">'AJS37'!$D$12</definedName>
    <definedName name="INV" localSheetId="2">'F-14'!$D$12</definedName>
    <definedName name="INV" localSheetId="3">'F-15C'!$D$12</definedName>
    <definedName name="INV" localSheetId="4">'F-15E'!$D$12</definedName>
    <definedName name="INV" localSheetId="5">'F-16C'!$D$12</definedName>
    <definedName name="INV" localSheetId="7">'F-5E'!$D$12</definedName>
    <definedName name="INV" localSheetId="6">'FA-18_C'!$D$12</definedName>
    <definedName name="INV" localSheetId="8">'JF-17'!$D$12</definedName>
    <definedName name="INV" localSheetId="9">'M-2000C'!$D$12</definedName>
    <definedName name="INV" localSheetId="11">'Mig-21'!$D$12</definedName>
    <definedName name="INV" localSheetId="12">'Mig-29'!$D$12</definedName>
    <definedName name="INV" localSheetId="10">'Mirage-F1'!$D$12</definedName>
    <definedName name="INV" localSheetId="13">Mosquito!$D$12</definedName>
    <definedName name="INV" localSheetId="14">'Su-27 &amp; 33'!$D$12</definedName>
    <definedName name="INV">#REF!</definedName>
    <definedName name="MIL" localSheetId="0">'AH-64'!$D$6</definedName>
    <definedName name="MIL" localSheetId="1">'AJS37'!$D$6</definedName>
    <definedName name="MIL" localSheetId="2">'F-14'!$D$6</definedName>
    <definedName name="MIL" localSheetId="3">'F-15C'!$D$6</definedName>
    <definedName name="MIL" localSheetId="4">'F-15E'!$D$6</definedName>
    <definedName name="MIL" localSheetId="5">'F-16C'!$D$6</definedName>
    <definedName name="MIL" localSheetId="7">'F-5E'!$D$6</definedName>
    <definedName name="MIL" localSheetId="6">'FA-18_C'!$D$6</definedName>
    <definedName name="MIL" localSheetId="8">'JF-17'!$D$6</definedName>
    <definedName name="MIL" localSheetId="9">'M-2000C'!$D$6</definedName>
    <definedName name="MIL" localSheetId="11">'Mig-21'!$D$6</definedName>
    <definedName name="MIL" localSheetId="12">'Mig-29'!$D$6</definedName>
    <definedName name="MIL" localSheetId="10">'Mirage-F1'!$D$6</definedName>
    <definedName name="MIL" localSheetId="13">Mosquito!$D$6</definedName>
    <definedName name="MIL" localSheetId="14">'Su-27 &amp; 33'!$D$6</definedName>
    <definedName name="MIL">#REF!</definedName>
    <definedName name="NR_Int" localSheetId="0">'AH-64'!$D$9</definedName>
    <definedName name="NR_Int" localSheetId="1">'AJS37'!$D$9</definedName>
    <definedName name="NR_Int" localSheetId="2">'F-14'!$D$9</definedName>
    <definedName name="NR_Int" localSheetId="3">'F-15C'!$D$9</definedName>
    <definedName name="NR_Int" localSheetId="4">'F-15E'!$D$9</definedName>
    <definedName name="NR_Int" localSheetId="5">'F-16C'!$D$9</definedName>
    <definedName name="NR_Int" localSheetId="7">'F-5E'!$D$9</definedName>
    <definedName name="NR_Int" localSheetId="6">'FA-18_C'!$D$9</definedName>
    <definedName name="NR_Int" localSheetId="8">'JF-17'!$D$9</definedName>
    <definedName name="NR_Int" localSheetId="9">'M-2000C'!$D$9</definedName>
    <definedName name="NR_Int" localSheetId="11">'Mig-21'!$D$9</definedName>
    <definedName name="NR_Int" localSheetId="12">'Mig-29'!$D$9</definedName>
    <definedName name="NR_Int" localSheetId="10">'Mirage-F1'!$D$9</definedName>
    <definedName name="NR_Int" localSheetId="13">Mosquito!$D$9</definedName>
    <definedName name="NR_Int" localSheetId="14">'Su-27 &amp; 33'!$D$9</definedName>
    <definedName name="NR_Int">#REF!</definedName>
    <definedName name="NR_Slope" localSheetId="0">'AH-64'!$D$8</definedName>
    <definedName name="NR_Slope" localSheetId="1">'AJS37'!$D$8</definedName>
    <definedName name="NR_Slope" localSheetId="2">'F-14'!$D$8</definedName>
    <definedName name="NR_Slope" localSheetId="3">'F-15C'!$D$8</definedName>
    <definedName name="NR_Slope" localSheetId="4">'F-15E'!$D$8</definedName>
    <definedName name="NR_Slope" localSheetId="5">'F-16C'!$D$8</definedName>
    <definedName name="NR_Slope" localSheetId="7">'F-5E'!$D$8</definedName>
    <definedName name="NR_Slope" localSheetId="6">'FA-18_C'!$D$8</definedName>
    <definedName name="NR_Slope" localSheetId="8">'JF-17'!$D$8</definedName>
    <definedName name="NR_Slope" localSheetId="9">'M-2000C'!$D$8</definedName>
    <definedName name="NR_Slope" localSheetId="11">'Mig-21'!$D$8</definedName>
    <definedName name="NR_Slope" localSheetId="12">'Mig-29'!$D$8</definedName>
    <definedName name="NR_Slope" localSheetId="10">'Mirage-F1'!$D$8</definedName>
    <definedName name="NR_Slope" localSheetId="13">Mosquito!$D$8</definedName>
    <definedName name="NR_Slope" localSheetId="14">'Su-27 &amp; 33'!$D$8</definedName>
    <definedName name="NR_Slope">#REF!</definedName>
    <definedName name="Sat_F" localSheetId="0">'AH-64'!$D$15</definedName>
    <definedName name="Sat_F" localSheetId="1">'AJS37'!$D$15</definedName>
    <definedName name="Sat_F" localSheetId="2">'F-14'!$D$15</definedName>
    <definedName name="Sat_F" localSheetId="3">'F-15C'!$D$15</definedName>
    <definedName name="Sat_F" localSheetId="4">'F-15E'!$D$15</definedName>
    <definedName name="Sat_F" localSheetId="5">'F-16C'!$D$15</definedName>
    <definedName name="Sat_F" localSheetId="7">'F-5E'!$D$15</definedName>
    <definedName name="Sat_F" localSheetId="6">'FA-18_C'!$D$15</definedName>
    <definedName name="Sat_F" localSheetId="8">'JF-17'!$D$15</definedName>
    <definedName name="Sat_F" localSheetId="9">'M-2000C'!$D$15</definedName>
    <definedName name="Sat_F" localSheetId="11">'Mig-21'!$D$15</definedName>
    <definedName name="Sat_F" localSheetId="12">'Mig-29'!$D$15</definedName>
    <definedName name="Sat_F" localSheetId="10">'Mirage-F1'!$D$15</definedName>
    <definedName name="Sat_F" localSheetId="13">Mosquito!$D$15</definedName>
    <definedName name="Sat_F" localSheetId="14">'Su-27 &amp; 33'!$D$15</definedName>
    <definedName name="Sat_F">#REF!</definedName>
    <definedName name="Sat_X" localSheetId="0">'AH-64'!$D$13</definedName>
    <definedName name="Sat_X" localSheetId="1">'AJS37'!$D$13</definedName>
    <definedName name="Sat_X" localSheetId="2">'F-14'!$D$13</definedName>
    <definedName name="Sat_X" localSheetId="3">'F-15C'!$D$13</definedName>
    <definedName name="Sat_X" localSheetId="4">'F-15E'!$D$13</definedName>
    <definedName name="Sat_X" localSheetId="5">'F-16C'!$D$13</definedName>
    <definedName name="Sat_X" localSheetId="7">'F-5E'!$D$13</definedName>
    <definedName name="Sat_X" localSheetId="6">'FA-18_C'!$D$13</definedName>
    <definedName name="Sat_X" localSheetId="8">'JF-17'!$D$13</definedName>
    <definedName name="Sat_X" localSheetId="9">'M-2000C'!$D$13</definedName>
    <definedName name="Sat_X" localSheetId="11">'Mig-21'!$D$13</definedName>
    <definedName name="Sat_X" localSheetId="12">'Mig-29'!$D$13</definedName>
    <definedName name="Sat_X" localSheetId="10">'Mirage-F1'!$D$13</definedName>
    <definedName name="Sat_X" localSheetId="13">Mosquito!$D$13</definedName>
    <definedName name="Sat_X" localSheetId="14">'Su-27 &amp; 33'!$D$13</definedName>
    <definedName name="Sat_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37" l="1"/>
  <c r="E21" i="37" s="1"/>
  <c r="D21" i="32"/>
  <c r="E21" i="32" s="1"/>
  <c r="D6" i="32"/>
  <c r="D21" i="41" l="1"/>
  <c r="E21" i="41" s="1"/>
  <c r="D16" i="41" l="1"/>
  <c r="D17" i="41" s="1"/>
  <c r="D15" i="41"/>
  <c r="D6" i="41"/>
  <c r="D10" i="41" s="1"/>
  <c r="D11" i="41" s="1"/>
  <c r="D8" i="41" l="1"/>
  <c r="D9" i="41" s="1"/>
  <c r="D6" i="37"/>
  <c r="D16" i="39"/>
  <c r="D17" i="39" s="1"/>
  <c r="D15" i="39"/>
  <c r="D6" i="39"/>
  <c r="D16" i="37"/>
  <c r="D17" i="37" s="1"/>
  <c r="D15" i="37"/>
  <c r="D6" i="29"/>
  <c r="D16" i="36"/>
  <c r="D17" i="36" s="1"/>
  <c r="D15" i="36"/>
  <c r="D6" i="36"/>
  <c r="D16" i="35"/>
  <c r="D17" i="35" s="1"/>
  <c r="D8" i="35" s="1"/>
  <c r="D15" i="35"/>
  <c r="D6" i="35"/>
  <c r="D16" i="34"/>
  <c r="D17" i="34" s="1"/>
  <c r="D15" i="34"/>
  <c r="D6" i="34"/>
  <c r="D16" i="33"/>
  <c r="D17" i="33" s="1"/>
  <c r="D15" i="33"/>
  <c r="D6" i="33"/>
  <c r="D16" i="32"/>
  <c r="D17" i="32" s="1"/>
  <c r="D15" i="32"/>
  <c r="D11" i="32"/>
  <c r="D16" i="31"/>
  <c r="D17" i="31" s="1"/>
  <c r="D15" i="31"/>
  <c r="D6" i="31"/>
  <c r="D16" i="30"/>
  <c r="D17" i="30" s="1"/>
  <c r="D15" i="30"/>
  <c r="D6" i="30"/>
  <c r="D16" i="29"/>
  <c r="D17" i="29" s="1"/>
  <c r="D15" i="29"/>
  <c r="D16" i="28"/>
  <c r="D17" i="28" s="1"/>
  <c r="D15" i="28"/>
  <c r="D6" i="28"/>
  <c r="D16" i="27"/>
  <c r="D17" i="27" s="1"/>
  <c r="D15" i="27"/>
  <c r="D6" i="27"/>
  <c r="D16" i="26"/>
  <c r="D17" i="26" s="1"/>
  <c r="D15" i="26"/>
  <c r="D6" i="26"/>
  <c r="G6" i="41" l="1"/>
  <c r="J23" i="41" s="1"/>
  <c r="G14" i="41"/>
  <c r="R23" i="41" s="1"/>
  <c r="G8" i="41"/>
  <c r="L23" i="41" s="1"/>
  <c r="G10" i="41"/>
  <c r="N23" i="41" s="1"/>
  <c r="G15" i="41"/>
  <c r="S23" i="41" s="1"/>
  <c r="G11" i="41"/>
  <c r="O23" i="41" s="1"/>
  <c r="G12" i="41"/>
  <c r="P23" i="41" s="1"/>
  <c r="G5" i="41"/>
  <c r="I23" i="41" s="1"/>
  <c r="G7" i="41"/>
  <c r="K23" i="41" s="1"/>
  <c r="G9" i="41"/>
  <c r="M23" i="41" s="1"/>
  <c r="G13" i="41"/>
  <c r="Q23" i="41" s="1"/>
  <c r="D8" i="30"/>
  <c r="D8" i="33"/>
  <c r="D9" i="33" s="1"/>
  <c r="D10" i="39"/>
  <c r="D11" i="39" s="1"/>
  <c r="D8" i="39"/>
  <c r="D9" i="39" s="1"/>
  <c r="D8" i="37"/>
  <c r="D9" i="37" s="1"/>
  <c r="D8" i="34"/>
  <c r="D8" i="28"/>
  <c r="D9" i="28" s="1"/>
  <c r="D10" i="37"/>
  <c r="D11" i="37" s="1"/>
  <c r="D8" i="31"/>
  <c r="D8" i="26"/>
  <c r="D9" i="26" s="1"/>
  <c r="D8" i="32"/>
  <c r="D10" i="36"/>
  <c r="D11" i="36" s="1"/>
  <c r="D8" i="36"/>
  <c r="D9" i="36" s="1"/>
  <c r="G15" i="36" s="1"/>
  <c r="S23" i="36" s="1"/>
  <c r="D8" i="27"/>
  <c r="D9" i="27" s="1"/>
  <c r="D10" i="34"/>
  <c r="D11" i="34" s="1"/>
  <c r="D10" i="35"/>
  <c r="D11" i="35" s="1"/>
  <c r="D10" i="33"/>
  <c r="D11" i="33" s="1"/>
  <c r="D10" i="31"/>
  <c r="D11" i="31" s="1"/>
  <c r="D10" i="32"/>
  <c r="D8" i="29"/>
  <c r="D9" i="29" s="1"/>
  <c r="D10" i="30"/>
  <c r="D11" i="30" s="1"/>
  <c r="D10" i="29"/>
  <c r="D11" i="29" s="1"/>
  <c r="D10" i="28"/>
  <c r="D11" i="28" s="1"/>
  <c r="D10" i="27"/>
  <c r="D10" i="26"/>
  <c r="D11" i="26" s="1"/>
  <c r="D16" i="25"/>
  <c r="D17" i="25" s="1"/>
  <c r="D15" i="25"/>
  <c r="D6" i="25"/>
  <c r="G13" i="37" l="1"/>
  <c r="Q23" i="37" s="1"/>
  <c r="G7" i="39"/>
  <c r="K23" i="39" s="1"/>
  <c r="G5" i="39"/>
  <c r="I23" i="39" s="1"/>
  <c r="G8" i="39"/>
  <c r="L23" i="39" s="1"/>
  <c r="G6" i="39"/>
  <c r="J23" i="39" s="1"/>
  <c r="G9" i="39"/>
  <c r="M23" i="39" s="1"/>
  <c r="G6" i="28"/>
  <c r="J23" i="28" s="1"/>
  <c r="G14" i="39"/>
  <c r="R23" i="39" s="1"/>
  <c r="G8" i="37"/>
  <c r="L23" i="37" s="1"/>
  <c r="G10" i="39"/>
  <c r="N23" i="39" s="1"/>
  <c r="G15" i="37"/>
  <c r="S23" i="37" s="1"/>
  <c r="G9" i="37"/>
  <c r="M23" i="37" s="1"/>
  <c r="G11" i="39"/>
  <c r="O23" i="39" s="1"/>
  <c r="G5" i="37"/>
  <c r="I23" i="37" s="1"/>
  <c r="G7" i="37"/>
  <c r="K23" i="37" s="1"/>
  <c r="G15" i="39"/>
  <c r="S23" i="39" s="1"/>
  <c r="G10" i="37"/>
  <c r="N23" i="37" s="1"/>
  <c r="G12" i="39"/>
  <c r="P23" i="39" s="1"/>
  <c r="G14" i="28"/>
  <c r="R23" i="28" s="1"/>
  <c r="G14" i="37"/>
  <c r="R23" i="37" s="1"/>
  <c r="G6" i="37"/>
  <c r="J23" i="37" s="1"/>
  <c r="G12" i="37"/>
  <c r="P23" i="37" s="1"/>
  <c r="G11" i="37"/>
  <c r="O23" i="37" s="1"/>
  <c r="G13" i="39"/>
  <c r="Q23" i="39" s="1"/>
  <c r="G8" i="29"/>
  <c r="L23" i="29" s="1"/>
  <c r="D8" i="25"/>
  <c r="G14" i="36"/>
  <c r="R23" i="36" s="1"/>
  <c r="G5" i="36"/>
  <c r="I23" i="36" s="1"/>
  <c r="G11" i="36"/>
  <c r="O23" i="36" s="1"/>
  <c r="G6" i="36"/>
  <c r="J23" i="36" s="1"/>
  <c r="G8" i="36"/>
  <c r="L23" i="36" s="1"/>
  <c r="G7" i="36"/>
  <c r="K23" i="36" s="1"/>
  <c r="G9" i="36"/>
  <c r="M23" i="36" s="1"/>
  <c r="G10" i="36"/>
  <c r="N23" i="36" s="1"/>
  <c r="G12" i="36"/>
  <c r="P23" i="36" s="1"/>
  <c r="G13" i="36"/>
  <c r="Q23" i="36" s="1"/>
  <c r="G9" i="26"/>
  <c r="M23" i="26" s="1"/>
  <c r="D9" i="35"/>
  <c r="G5" i="35" s="1"/>
  <c r="I23" i="35" s="1"/>
  <c r="G7" i="35"/>
  <c r="K23" i="35" s="1"/>
  <c r="D9" i="34"/>
  <c r="G6" i="34" s="1"/>
  <c r="J23" i="34" s="1"/>
  <c r="G6" i="29"/>
  <c r="J23" i="29" s="1"/>
  <c r="G12" i="28"/>
  <c r="P23" i="28" s="1"/>
  <c r="G6" i="33"/>
  <c r="J23" i="33" s="1"/>
  <c r="G11" i="33"/>
  <c r="O23" i="33" s="1"/>
  <c r="G9" i="29"/>
  <c r="M23" i="29" s="1"/>
  <c r="G5" i="29"/>
  <c r="I23" i="29" s="1"/>
  <c r="G8" i="33"/>
  <c r="L23" i="33" s="1"/>
  <c r="G14" i="33"/>
  <c r="R23" i="33" s="1"/>
  <c r="G5" i="33"/>
  <c r="I23" i="33" s="1"/>
  <c r="G14" i="29"/>
  <c r="R23" i="29" s="1"/>
  <c r="G15" i="28"/>
  <c r="S23" i="28" s="1"/>
  <c r="G10" i="33"/>
  <c r="N23" i="33" s="1"/>
  <c r="G7" i="33"/>
  <c r="K23" i="33" s="1"/>
  <c r="G12" i="33"/>
  <c r="P23" i="33" s="1"/>
  <c r="G10" i="29"/>
  <c r="N23" i="29" s="1"/>
  <c r="G15" i="29"/>
  <c r="S23" i="29" s="1"/>
  <c r="G13" i="33"/>
  <c r="Q23" i="33" s="1"/>
  <c r="G9" i="33"/>
  <c r="M23" i="33" s="1"/>
  <c r="G15" i="33"/>
  <c r="S23" i="33" s="1"/>
  <c r="D9" i="32"/>
  <c r="G5" i="32" s="1"/>
  <c r="I23" i="32" s="1"/>
  <c r="D9" i="31"/>
  <c r="G7" i="31" s="1"/>
  <c r="K23" i="31" s="1"/>
  <c r="G10" i="28"/>
  <c r="N23" i="28" s="1"/>
  <c r="G11" i="29"/>
  <c r="O23" i="29" s="1"/>
  <c r="G12" i="29"/>
  <c r="P23" i="29" s="1"/>
  <c r="G13" i="29"/>
  <c r="Q23" i="29" s="1"/>
  <c r="D9" i="30"/>
  <c r="G12" i="30" s="1"/>
  <c r="P23" i="30" s="1"/>
  <c r="G11" i="28"/>
  <c r="O23" i="28" s="1"/>
  <c r="G12" i="26"/>
  <c r="P23" i="26" s="1"/>
  <c r="G7" i="29"/>
  <c r="K23" i="29" s="1"/>
  <c r="G13" i="28"/>
  <c r="Q23" i="28" s="1"/>
  <c r="G15" i="26"/>
  <c r="S23" i="26" s="1"/>
  <c r="D11" i="27"/>
  <c r="G13" i="26"/>
  <c r="Q23" i="26" s="1"/>
  <c r="G9" i="28"/>
  <c r="M23" i="28" s="1"/>
  <c r="G14" i="26"/>
  <c r="R23" i="26" s="1"/>
  <c r="G8" i="28"/>
  <c r="L23" i="28" s="1"/>
  <c r="G5" i="28"/>
  <c r="I23" i="28" s="1"/>
  <c r="G7" i="28"/>
  <c r="K23" i="28" s="1"/>
  <c r="G7" i="27"/>
  <c r="K23" i="27" s="1"/>
  <c r="G7" i="26"/>
  <c r="K23" i="26" s="1"/>
  <c r="G5" i="27"/>
  <c r="I23" i="27" s="1"/>
  <c r="G9" i="27"/>
  <c r="M23" i="27" s="1"/>
  <c r="G8" i="26"/>
  <c r="L23" i="26" s="1"/>
  <c r="G11" i="26"/>
  <c r="O23" i="26" s="1"/>
  <c r="G10" i="26"/>
  <c r="N23" i="26" s="1"/>
  <c r="G5" i="26"/>
  <c r="I23" i="26" s="1"/>
  <c r="G6" i="26"/>
  <c r="J23" i="26" s="1"/>
  <c r="D10" i="25"/>
  <c r="D11" i="25" s="1"/>
  <c r="G13" i="34" l="1"/>
  <c r="Q23" i="34" s="1"/>
  <c r="G6" i="35"/>
  <c r="J23" i="35" s="1"/>
  <c r="G14" i="34"/>
  <c r="R23" i="34" s="1"/>
  <c r="G13" i="35"/>
  <c r="Q23" i="35" s="1"/>
  <c r="G11" i="35"/>
  <c r="O23" i="35" s="1"/>
  <c r="G6" i="32"/>
  <c r="J23" i="32" s="1"/>
  <c r="G14" i="27"/>
  <c r="R23" i="27" s="1"/>
  <c r="G6" i="27"/>
  <c r="J23" i="27" s="1"/>
  <c r="G8" i="27"/>
  <c r="L23" i="27" s="1"/>
  <c r="G11" i="27"/>
  <c r="O23" i="27" s="1"/>
  <c r="G10" i="27"/>
  <c r="N23" i="27" s="1"/>
  <c r="G5" i="34"/>
  <c r="I23" i="34" s="1"/>
  <c r="G7" i="34"/>
  <c r="K23" i="34" s="1"/>
  <c r="G8" i="34"/>
  <c r="L23" i="34" s="1"/>
  <c r="G15" i="30"/>
  <c r="S23" i="30" s="1"/>
  <c r="D9" i="25"/>
  <c r="G6" i="25" s="1"/>
  <c r="J23" i="25" s="1"/>
  <c r="G12" i="35"/>
  <c r="P23" i="35" s="1"/>
  <c r="G9" i="35"/>
  <c r="M23" i="35" s="1"/>
  <c r="G8" i="35"/>
  <c r="L23" i="35" s="1"/>
  <c r="G10" i="35"/>
  <c r="N23" i="35" s="1"/>
  <c r="G13" i="32"/>
  <c r="Q23" i="32" s="1"/>
  <c r="G15" i="35"/>
  <c r="S23" i="35" s="1"/>
  <c r="G14" i="35"/>
  <c r="R23" i="35" s="1"/>
  <c r="G11" i="32"/>
  <c r="O23" i="32" s="1"/>
  <c r="G7" i="32"/>
  <c r="K23" i="32" s="1"/>
  <c r="G9" i="34"/>
  <c r="M23" i="34" s="1"/>
  <c r="G12" i="34"/>
  <c r="P23" i="34" s="1"/>
  <c r="G15" i="34"/>
  <c r="S23" i="34" s="1"/>
  <c r="G10" i="34"/>
  <c r="N23" i="34" s="1"/>
  <c r="G11" i="34"/>
  <c r="O23" i="34" s="1"/>
  <c r="G9" i="30"/>
  <c r="M23" i="30" s="1"/>
  <c r="G13" i="31"/>
  <c r="Q23" i="31" s="1"/>
  <c r="G13" i="30"/>
  <c r="Q23" i="30" s="1"/>
  <c r="G15" i="31"/>
  <c r="S23" i="31" s="1"/>
  <c r="G12" i="32"/>
  <c r="P23" i="32" s="1"/>
  <c r="G8" i="32"/>
  <c r="L23" i="32" s="1"/>
  <c r="G9" i="32"/>
  <c r="M23" i="32" s="1"/>
  <c r="G10" i="32"/>
  <c r="N23" i="32" s="1"/>
  <c r="G15" i="32"/>
  <c r="S23" i="32" s="1"/>
  <c r="G14" i="32"/>
  <c r="R23" i="32" s="1"/>
  <c r="G12" i="31"/>
  <c r="P23" i="31" s="1"/>
  <c r="G5" i="31"/>
  <c r="I23" i="31" s="1"/>
  <c r="G11" i="31"/>
  <c r="O23" i="31" s="1"/>
  <c r="G14" i="31"/>
  <c r="R23" i="31" s="1"/>
  <c r="G8" i="31"/>
  <c r="L23" i="31" s="1"/>
  <c r="G10" i="31"/>
  <c r="N23" i="31" s="1"/>
  <c r="G9" i="31"/>
  <c r="M23" i="31" s="1"/>
  <c r="G6" i="31"/>
  <c r="J23" i="31" s="1"/>
  <c r="G11" i="30"/>
  <c r="O23" i="30" s="1"/>
  <c r="G8" i="30"/>
  <c r="L23" i="30" s="1"/>
  <c r="G5" i="30"/>
  <c r="I23" i="30" s="1"/>
  <c r="G10" i="30"/>
  <c r="N23" i="30" s="1"/>
  <c r="G6" i="30"/>
  <c r="J23" i="30" s="1"/>
  <c r="G7" i="30"/>
  <c r="K23" i="30" s="1"/>
  <c r="G14" i="30"/>
  <c r="R23" i="30" s="1"/>
  <c r="G12" i="27"/>
  <c r="P23" i="27" s="1"/>
  <c r="G13" i="27"/>
  <c r="Q23" i="27" s="1"/>
  <c r="G15" i="27"/>
  <c r="S23" i="27" s="1"/>
  <c r="G15" i="25" l="1"/>
  <c r="S23" i="25" s="1"/>
  <c r="G12" i="25"/>
  <c r="P23" i="25" s="1"/>
  <c r="G8" i="25"/>
  <c r="L23" i="25" s="1"/>
  <c r="G9" i="25"/>
  <c r="M23" i="25" s="1"/>
  <c r="G13" i="25"/>
  <c r="Q23" i="25" s="1"/>
  <c r="G10" i="25"/>
  <c r="N23" i="25" s="1"/>
  <c r="G11" i="25"/>
  <c r="O23" i="25" s="1"/>
  <c r="G14" i="25"/>
  <c r="R23" i="25" s="1"/>
  <c r="G5" i="25"/>
  <c r="I23" i="25" s="1"/>
  <c r="G7" i="25"/>
  <c r="K23" i="25" s="1"/>
</calcChain>
</file>

<file path=xl/sharedStrings.xml><?xml version="1.0" encoding="utf-8"?>
<sst xmlns="http://schemas.openxmlformats.org/spreadsheetml/2006/main" count="295" uniqueCount="39">
  <si>
    <t>Standard</t>
  </si>
  <si>
    <t>Detented</t>
  </si>
  <si>
    <t>Detent Location</t>
  </si>
  <si>
    <t>MIL Location</t>
  </si>
  <si>
    <t>Mirage 2000C</t>
  </si>
  <si>
    <t>Su-27, -33, &amp; J-11</t>
  </si>
  <si>
    <t>X Saturation</t>
  </si>
  <si>
    <t>NR Slope</t>
  </si>
  <si>
    <t>NR Int</t>
  </si>
  <si>
    <t>AR Slope</t>
  </si>
  <si>
    <t>AR Int</t>
  </si>
  <si>
    <t>Saturation Factor</t>
  </si>
  <si>
    <t>Deadzone</t>
  </si>
  <si>
    <t>Deadzone Factor</t>
  </si>
  <si>
    <t>A/B Loc</t>
  </si>
  <si>
    <t>Combined Factor</t>
  </si>
  <si>
    <t>User Sliders:</t>
  </si>
  <si>
    <t>Original</t>
  </si>
  <si>
    <t>User Values</t>
  </si>
  <si>
    <t>Inverted (x if yes)</t>
  </si>
  <si>
    <t>Mosquito FB VI</t>
  </si>
  <si>
    <t>AH-64 Apache</t>
  </si>
  <si>
    <t>AJS37 Viggen</t>
  </si>
  <si>
    <t>F-14A &amp; F-14B Tomcat</t>
  </si>
  <si>
    <t>F-15C Eagle</t>
  </si>
  <si>
    <t>F-16C Viper</t>
  </si>
  <si>
    <t>F/A-18C Hornet</t>
  </si>
  <si>
    <t>F-5E Tiger II</t>
  </si>
  <si>
    <t>JF-17 Thunder</t>
  </si>
  <si>
    <t>Mirage F1</t>
  </si>
  <si>
    <t>Mig-29 Fulcrum</t>
  </si>
  <si>
    <t>Mig-21bis</t>
  </si>
  <si>
    <t>F-15E Strike Eagle</t>
  </si>
  <si>
    <t>Throttle AB Detent</t>
  </si>
  <si>
    <t>Special Options Calculation</t>
  </si>
  <si>
    <r>
      <t xml:space="preserve">This cell calculates based on the detent location. If it shows Compatible, you may use the Special Options </t>
    </r>
    <r>
      <rPr>
        <b/>
        <sz val="11"/>
        <color theme="1"/>
        <rFont val="Calibri"/>
        <family val="2"/>
        <scheme val="minor"/>
      </rPr>
      <t xml:space="preserve">instead </t>
    </r>
    <r>
      <rPr>
        <sz val="11"/>
        <color theme="1"/>
        <rFont val="Calibri"/>
        <family val="2"/>
        <scheme val="minor"/>
      </rPr>
      <t xml:space="preserve"> of a user curve. If incompatible, ensure the default value of 75 is used in Special Options.</t>
    </r>
  </si>
  <si>
    <r>
      <t xml:space="preserve">This cell calculates based on the detent location. If it shows Compatible, you may use the Special Options </t>
    </r>
    <r>
      <rPr>
        <b/>
        <sz val="11"/>
        <color theme="1"/>
        <rFont val="Calibri"/>
        <family val="2"/>
        <scheme val="minor"/>
      </rPr>
      <t xml:space="preserve">instead </t>
    </r>
    <r>
      <rPr>
        <sz val="11"/>
        <color theme="1"/>
        <rFont val="Calibri"/>
        <family val="2"/>
        <scheme val="minor"/>
      </rPr>
      <t xml:space="preserve"> of a user curve. If incompatible, ensure the default value of 90 is used in Special Options.</t>
    </r>
  </si>
  <si>
    <r>
      <t xml:space="preserve">This cell calculates based on the detent location. If it shows Compatible, you may use the Special Options </t>
    </r>
    <r>
      <rPr>
        <b/>
        <sz val="11"/>
        <color theme="1"/>
        <rFont val="Calibri"/>
        <family val="2"/>
        <scheme val="minor"/>
      </rPr>
      <t xml:space="preserve">instead </t>
    </r>
    <r>
      <rPr>
        <sz val="11"/>
        <color theme="1"/>
        <rFont val="Calibri"/>
        <family val="2"/>
        <scheme val="minor"/>
      </rPr>
      <t xml:space="preserve"> of a user curve. If incompatible, ensure the default value of 59 is used in Special Options.</t>
    </r>
  </si>
  <si>
    <t>V1.018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</si>
</sst>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3" borderId="0" applyNumberFormat="0" applyBorder="0" applyAlignment="0" applyProtection="0"/>
    <xf numFmtId="0" fontId="6" fillId="4" borderId="1" applyNumberFormat="0" applyAlignment="0" applyProtection="0"/>
  </cellStyleXfs>
  <cellXfs count="20">
    <xf numFmtId="0" fontId="0" fillId="0" borderId="0" xfId="0"/>
    <xf numFmtId="0" fontId="1" fillId="2" borderId="1" xfId="1"/>
    <xf numFmtId="0" fontId="1" fillId="2" borderId="1" xfId="1" applyAlignment="1">
      <alignment horizontal="right"/>
    </xf>
    <xf numFmtId="0" fontId="3" fillId="0" borderId="0" xfId="2" quotePrefix="1" applyFill="1"/>
    <xf numFmtId="0" fontId="3" fillId="0" borderId="0" xfId="2" applyFill="1"/>
    <xf numFmtId="0" fontId="0" fillId="0" borderId="0" xfId="0" quotePrefix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6" fillId="4" borderId="1" xfId="3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/>
    <xf numFmtId="0" fontId="8" fillId="6" borderId="1" xfId="3" applyFont="1" applyFill="1" applyAlignment="1">
      <alignment horizontal="center"/>
    </xf>
    <xf numFmtId="0" fontId="0" fillId="0" borderId="0" xfId="0" applyAlignment="1">
      <alignment horizontal="center" wrapText="1"/>
    </xf>
  </cellXfs>
  <cellStyles count="4">
    <cellStyle name="Calculation" xfId="3" builtinId="22"/>
    <cellStyle name="Input" xfId="1" builtinId="20"/>
    <cellStyle name="Neutral" xfId="2" builtinId="28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'AH-64'!$G$4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'AH-64'!$F$5:$F$15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'AH-64'!$G$5:$G$15</c:f>
              <c:numCache>
                <c:formatCode>General</c:formatCode>
                <c:ptCount val="11"/>
                <c:pt idx="0">
                  <c:v>13</c:v>
                </c:pt>
                <c:pt idx="1">
                  <c:v>22</c:v>
                </c:pt>
                <c:pt idx="2">
                  <c:v>30</c:v>
                </c:pt>
                <c:pt idx="3">
                  <c:v>39</c:v>
                </c:pt>
                <c:pt idx="4">
                  <c:v>48</c:v>
                </c:pt>
                <c:pt idx="5">
                  <c:v>57</c:v>
                </c:pt>
                <c:pt idx="6">
                  <c:v>65</c:v>
                </c:pt>
                <c:pt idx="7">
                  <c:v>74</c:v>
                </c:pt>
                <c:pt idx="8">
                  <c:v>83</c:v>
                </c:pt>
                <c:pt idx="9">
                  <c:v>91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49-4B68-A383-A09A09AE2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75312"/>
        <c:axId val="1541482928"/>
      </c:lineChart>
      <c:catAx>
        <c:axId val="154147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2928"/>
        <c:crosses val="autoZero"/>
        <c:auto val="1"/>
        <c:lblAlgn val="ctr"/>
        <c:lblOffset val="100"/>
        <c:noMultiLvlLbl val="0"/>
      </c:catAx>
      <c:valAx>
        <c:axId val="154148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'M-2000C'!$G$4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'M-2000C'!$F$5:$F$15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'M-2000C'!$G$5:$G$15</c:f>
              <c:numCache>
                <c:formatCode>General</c:formatCode>
                <c:ptCount val="11"/>
                <c:pt idx="0">
                  <c:v>11</c:v>
                </c:pt>
                <c:pt idx="1">
                  <c:v>20</c:v>
                </c:pt>
                <c:pt idx="2">
                  <c:v>29</c:v>
                </c:pt>
                <c:pt idx="3">
                  <c:v>38</c:v>
                </c:pt>
                <c:pt idx="4">
                  <c:v>47</c:v>
                </c:pt>
                <c:pt idx="5">
                  <c:v>56</c:v>
                </c:pt>
                <c:pt idx="6">
                  <c:v>64</c:v>
                </c:pt>
                <c:pt idx="7">
                  <c:v>73</c:v>
                </c:pt>
                <c:pt idx="8">
                  <c:v>82</c:v>
                </c:pt>
                <c:pt idx="9">
                  <c:v>91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13-41F5-944B-C5C2815E6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80752"/>
        <c:axId val="1541484016"/>
      </c:lineChart>
      <c:catAx>
        <c:axId val="154148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4016"/>
        <c:crosses val="autoZero"/>
        <c:auto val="1"/>
        <c:lblAlgn val="ctr"/>
        <c:lblOffset val="100"/>
        <c:noMultiLvlLbl val="0"/>
      </c:catAx>
      <c:valAx>
        <c:axId val="154148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0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'Mirage-F1'!$G$4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'Mirage-F1'!$F$5:$F$15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'Mirage-F1'!$G$5:$G$15</c:f>
              <c:numCache>
                <c:formatCode>General</c:formatCode>
                <c:ptCount val="11"/>
                <c:pt idx="0">
                  <c:v>42</c:v>
                </c:pt>
                <c:pt idx="1">
                  <c:v>48</c:v>
                </c:pt>
                <c:pt idx="2">
                  <c:v>54</c:v>
                </c:pt>
                <c:pt idx="3">
                  <c:v>59</c:v>
                </c:pt>
                <c:pt idx="4">
                  <c:v>65</c:v>
                </c:pt>
                <c:pt idx="5">
                  <c:v>71</c:v>
                </c:pt>
                <c:pt idx="6">
                  <c:v>77</c:v>
                </c:pt>
                <c:pt idx="7">
                  <c:v>83</c:v>
                </c:pt>
                <c:pt idx="8">
                  <c:v>88</c:v>
                </c:pt>
                <c:pt idx="9">
                  <c:v>94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562-4538-AC2F-3C88DFFA9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816832"/>
        <c:axId val="1545810848"/>
      </c:lineChart>
      <c:catAx>
        <c:axId val="154581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10848"/>
        <c:crosses val="autoZero"/>
        <c:auto val="1"/>
        <c:lblAlgn val="ctr"/>
        <c:lblOffset val="100"/>
        <c:noMultiLvlLbl val="0"/>
      </c:catAx>
      <c:valAx>
        <c:axId val="154581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16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'Mig-21'!$G$4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'Mig-21'!$F$5:$F$15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'Mig-21'!$G$5:$G$15</c:f>
              <c:numCache>
                <c:formatCode>General</c:formatCode>
                <c:ptCount val="11"/>
                <c:pt idx="0">
                  <c:v>9</c:v>
                </c:pt>
                <c:pt idx="1">
                  <c:v>18</c:v>
                </c:pt>
                <c:pt idx="2">
                  <c:v>27</c:v>
                </c:pt>
                <c:pt idx="3">
                  <c:v>36</c:v>
                </c:pt>
                <c:pt idx="4">
                  <c:v>45</c:v>
                </c:pt>
                <c:pt idx="5">
                  <c:v>55</c:v>
                </c:pt>
                <c:pt idx="6">
                  <c:v>64</c:v>
                </c:pt>
                <c:pt idx="7">
                  <c:v>73</c:v>
                </c:pt>
                <c:pt idx="8">
                  <c:v>82</c:v>
                </c:pt>
                <c:pt idx="9">
                  <c:v>91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ED-48A1-9FA8-AA9C46796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811392"/>
        <c:axId val="1545823360"/>
      </c:lineChart>
      <c:catAx>
        <c:axId val="154581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23360"/>
        <c:crosses val="autoZero"/>
        <c:auto val="1"/>
        <c:lblAlgn val="ctr"/>
        <c:lblOffset val="100"/>
        <c:noMultiLvlLbl val="0"/>
      </c:catAx>
      <c:valAx>
        <c:axId val="154582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11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'Mig-29'!$G$4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'Mig-29'!$F$5:$F$15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'Mig-29'!$G$5:$G$15</c:f>
              <c:numCache>
                <c:formatCode>General</c:formatCode>
                <c:ptCount val="11"/>
                <c:pt idx="0">
                  <c:v>39</c:v>
                </c:pt>
                <c:pt idx="1">
                  <c:v>45</c:v>
                </c:pt>
                <c:pt idx="2">
                  <c:v>51</c:v>
                </c:pt>
                <c:pt idx="3">
                  <c:v>57</c:v>
                </c:pt>
                <c:pt idx="4">
                  <c:v>63</c:v>
                </c:pt>
                <c:pt idx="5">
                  <c:v>70</c:v>
                </c:pt>
                <c:pt idx="6">
                  <c:v>76</c:v>
                </c:pt>
                <c:pt idx="7">
                  <c:v>82</c:v>
                </c:pt>
                <c:pt idx="8">
                  <c:v>88</c:v>
                </c:pt>
                <c:pt idx="9">
                  <c:v>94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314-4DFC-9BF7-C17C257AD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823904"/>
        <c:axId val="1545817376"/>
      </c:lineChart>
      <c:catAx>
        <c:axId val="15458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17376"/>
        <c:crosses val="autoZero"/>
        <c:auto val="1"/>
        <c:lblAlgn val="ctr"/>
        <c:lblOffset val="100"/>
        <c:noMultiLvlLbl val="0"/>
      </c:catAx>
      <c:valAx>
        <c:axId val="154581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23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Mosquito!$G$4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Mosquito!$F$5:$F$15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Mosquito!$G$5:$G$15</c:f>
              <c:numCache>
                <c:formatCode>General</c:formatCode>
                <c:ptCount val="11"/>
                <c:pt idx="0">
                  <c:v>25</c:v>
                </c:pt>
                <c:pt idx="1">
                  <c:v>33</c:v>
                </c:pt>
                <c:pt idx="2">
                  <c:v>40</c:v>
                </c:pt>
                <c:pt idx="3">
                  <c:v>48</c:v>
                </c:pt>
                <c:pt idx="4">
                  <c:v>55</c:v>
                </c:pt>
                <c:pt idx="5">
                  <c:v>63</c:v>
                </c:pt>
                <c:pt idx="6">
                  <c:v>70</c:v>
                </c:pt>
                <c:pt idx="7">
                  <c:v>78</c:v>
                </c:pt>
                <c:pt idx="8">
                  <c:v>85</c:v>
                </c:pt>
                <c:pt idx="9">
                  <c:v>93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D0B-4373-90E8-E84C6499B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820096"/>
        <c:axId val="1545826080"/>
      </c:lineChart>
      <c:catAx>
        <c:axId val="1545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26080"/>
        <c:crosses val="autoZero"/>
        <c:auto val="1"/>
        <c:lblAlgn val="ctr"/>
        <c:lblOffset val="100"/>
        <c:noMultiLvlLbl val="0"/>
      </c:catAx>
      <c:valAx>
        <c:axId val="154582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2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'Su-27 &amp; 33'!$G$4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'Su-27 &amp; 33'!$F$5:$F$15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'Su-27 &amp; 33'!$G$5:$G$15</c:f>
              <c:numCache>
                <c:formatCode>General</c:formatCode>
                <c:ptCount val="11"/>
                <c:pt idx="0">
                  <c:v>25</c:v>
                </c:pt>
                <c:pt idx="1">
                  <c:v>33</c:v>
                </c:pt>
                <c:pt idx="2">
                  <c:v>40</c:v>
                </c:pt>
                <c:pt idx="3">
                  <c:v>48</c:v>
                </c:pt>
                <c:pt idx="4">
                  <c:v>55</c:v>
                </c:pt>
                <c:pt idx="5">
                  <c:v>63</c:v>
                </c:pt>
                <c:pt idx="6">
                  <c:v>70</c:v>
                </c:pt>
                <c:pt idx="7">
                  <c:v>78</c:v>
                </c:pt>
                <c:pt idx="8">
                  <c:v>85</c:v>
                </c:pt>
                <c:pt idx="9">
                  <c:v>93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B65-4807-9DAF-9FD843972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818464"/>
        <c:axId val="1545815200"/>
      </c:lineChart>
      <c:catAx>
        <c:axId val="154581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15200"/>
        <c:crosses val="autoZero"/>
        <c:auto val="1"/>
        <c:lblAlgn val="ctr"/>
        <c:lblOffset val="100"/>
        <c:noMultiLvlLbl val="0"/>
      </c:catAx>
      <c:valAx>
        <c:axId val="154581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818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'AJS37'!$G$4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'AJS37'!$F$5:$F$15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'AJS37'!$G$5:$G$15</c:f>
              <c:numCache>
                <c:formatCode>General</c:formatCode>
                <c:ptCount val="11"/>
                <c:pt idx="0">
                  <c:v>21</c:v>
                </c:pt>
                <c:pt idx="1">
                  <c:v>29</c:v>
                </c:pt>
                <c:pt idx="2">
                  <c:v>37</c:v>
                </c:pt>
                <c:pt idx="3">
                  <c:v>45</c:v>
                </c:pt>
                <c:pt idx="4">
                  <c:v>53</c:v>
                </c:pt>
                <c:pt idx="5">
                  <c:v>61</c:v>
                </c:pt>
                <c:pt idx="6">
                  <c:v>68</c:v>
                </c:pt>
                <c:pt idx="7">
                  <c:v>76</c:v>
                </c:pt>
                <c:pt idx="8">
                  <c:v>84</c:v>
                </c:pt>
                <c:pt idx="9">
                  <c:v>92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AF-4BB3-A5BE-52CD7264E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75856"/>
        <c:axId val="1541486736"/>
      </c:lineChart>
      <c:catAx>
        <c:axId val="15414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6736"/>
        <c:crosses val="autoZero"/>
        <c:auto val="1"/>
        <c:lblAlgn val="ctr"/>
        <c:lblOffset val="100"/>
        <c:noMultiLvlLbl val="0"/>
      </c:catAx>
      <c:valAx>
        <c:axId val="154148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'F-14'!$G$4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'F-14'!$F$5:$F$15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'F-14'!$G$5:$G$15</c:f>
              <c:numCache>
                <c:formatCode>General</c:formatCode>
                <c:ptCount val="11"/>
                <c:pt idx="0">
                  <c:v>20</c:v>
                </c:pt>
                <c:pt idx="1">
                  <c:v>28</c:v>
                </c:pt>
                <c:pt idx="2">
                  <c:v>36</c:v>
                </c:pt>
                <c:pt idx="3">
                  <c:v>44</c:v>
                </c:pt>
                <c:pt idx="4">
                  <c:v>52</c:v>
                </c:pt>
                <c:pt idx="5">
                  <c:v>60</c:v>
                </c:pt>
                <c:pt idx="6">
                  <c:v>68</c:v>
                </c:pt>
                <c:pt idx="7">
                  <c:v>76</c:v>
                </c:pt>
                <c:pt idx="8">
                  <c:v>84</c:v>
                </c:pt>
                <c:pt idx="9">
                  <c:v>92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5B-4FD7-954A-50947C8E2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80208"/>
        <c:axId val="1541481840"/>
      </c:lineChart>
      <c:catAx>
        <c:axId val="15414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1840"/>
        <c:crosses val="autoZero"/>
        <c:auto val="1"/>
        <c:lblAlgn val="ctr"/>
        <c:lblOffset val="100"/>
        <c:noMultiLvlLbl val="0"/>
      </c:catAx>
      <c:valAx>
        <c:axId val="154148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'F-15C'!$G$4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'F-15C'!$F$5:$F$15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'F-15C'!$G$5:$G$15</c:f>
              <c:numCache>
                <c:formatCode>General</c:formatCode>
                <c:ptCount val="11"/>
                <c:pt idx="0">
                  <c:v>20</c:v>
                </c:pt>
                <c:pt idx="1">
                  <c:v>28</c:v>
                </c:pt>
                <c:pt idx="2">
                  <c:v>36</c:v>
                </c:pt>
                <c:pt idx="3">
                  <c:v>44</c:v>
                </c:pt>
                <c:pt idx="4">
                  <c:v>52</c:v>
                </c:pt>
                <c:pt idx="5">
                  <c:v>60</c:v>
                </c:pt>
                <c:pt idx="6">
                  <c:v>68</c:v>
                </c:pt>
                <c:pt idx="7">
                  <c:v>76</c:v>
                </c:pt>
                <c:pt idx="8">
                  <c:v>84</c:v>
                </c:pt>
                <c:pt idx="9">
                  <c:v>92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0A-48F3-9BF6-620AD0408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73680"/>
        <c:axId val="1541473136"/>
      </c:lineChart>
      <c:catAx>
        <c:axId val="154147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3136"/>
        <c:crosses val="autoZero"/>
        <c:auto val="1"/>
        <c:lblAlgn val="ctr"/>
        <c:lblOffset val="100"/>
        <c:noMultiLvlLbl val="0"/>
      </c:catAx>
      <c:valAx>
        <c:axId val="154147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'F-15E'!$G$4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'F-15E'!$F$5:$F$15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'F-15E'!$G$5:$G$15</c:f>
              <c:numCache>
                <c:formatCode>General</c:formatCode>
                <c:ptCount val="11"/>
                <c:pt idx="0">
                  <c:v>25</c:v>
                </c:pt>
                <c:pt idx="1">
                  <c:v>33</c:v>
                </c:pt>
                <c:pt idx="2">
                  <c:v>40</c:v>
                </c:pt>
                <c:pt idx="3">
                  <c:v>48</c:v>
                </c:pt>
                <c:pt idx="4">
                  <c:v>55</c:v>
                </c:pt>
                <c:pt idx="5">
                  <c:v>63</c:v>
                </c:pt>
                <c:pt idx="6">
                  <c:v>70</c:v>
                </c:pt>
                <c:pt idx="7">
                  <c:v>78</c:v>
                </c:pt>
                <c:pt idx="8">
                  <c:v>85</c:v>
                </c:pt>
                <c:pt idx="9">
                  <c:v>93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0A-48F3-9BF6-620AD0408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82384"/>
        <c:axId val="1541474768"/>
      </c:lineChart>
      <c:catAx>
        <c:axId val="15414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4768"/>
        <c:crosses val="autoZero"/>
        <c:auto val="1"/>
        <c:lblAlgn val="ctr"/>
        <c:lblOffset val="100"/>
        <c:noMultiLvlLbl val="0"/>
      </c:catAx>
      <c:valAx>
        <c:axId val="154147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'F-16C'!$G$4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'F-16C'!$F$5:$F$15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'F-16C'!$G$5:$G$15</c:f>
              <c:numCache>
                <c:formatCode>General</c:formatCode>
                <c:ptCount val="11"/>
                <c:pt idx="0">
                  <c:v>25</c:v>
                </c:pt>
                <c:pt idx="1">
                  <c:v>33</c:v>
                </c:pt>
                <c:pt idx="2">
                  <c:v>40</c:v>
                </c:pt>
                <c:pt idx="3">
                  <c:v>48</c:v>
                </c:pt>
                <c:pt idx="4">
                  <c:v>55</c:v>
                </c:pt>
                <c:pt idx="5">
                  <c:v>63</c:v>
                </c:pt>
                <c:pt idx="6">
                  <c:v>70</c:v>
                </c:pt>
                <c:pt idx="7">
                  <c:v>78</c:v>
                </c:pt>
                <c:pt idx="8">
                  <c:v>85</c:v>
                </c:pt>
                <c:pt idx="9">
                  <c:v>93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06-4DD8-9271-0D48D9289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85104"/>
        <c:axId val="1541471504"/>
      </c:lineChart>
      <c:catAx>
        <c:axId val="154148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1504"/>
        <c:crosses val="autoZero"/>
        <c:auto val="1"/>
        <c:lblAlgn val="ctr"/>
        <c:lblOffset val="100"/>
        <c:noMultiLvlLbl val="0"/>
      </c:catAx>
      <c:valAx>
        <c:axId val="154147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'FA-18_C'!$G$4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'FA-18_C'!$F$5:$F$15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'FA-18_C'!$G$5:$G$15</c:f>
              <c:numCache>
                <c:formatCode>General</c:formatCode>
                <c:ptCount val="11"/>
                <c:pt idx="0">
                  <c:v>26</c:v>
                </c:pt>
                <c:pt idx="1">
                  <c:v>33</c:v>
                </c:pt>
                <c:pt idx="2">
                  <c:v>41</c:v>
                </c:pt>
                <c:pt idx="3">
                  <c:v>48</c:v>
                </c:pt>
                <c:pt idx="4">
                  <c:v>56</c:v>
                </c:pt>
                <c:pt idx="5">
                  <c:v>63</c:v>
                </c:pt>
                <c:pt idx="6">
                  <c:v>70</c:v>
                </c:pt>
                <c:pt idx="7">
                  <c:v>78</c:v>
                </c:pt>
                <c:pt idx="8">
                  <c:v>85</c:v>
                </c:pt>
                <c:pt idx="9">
                  <c:v>93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B9-4755-ABEA-C7A9AB976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78576"/>
        <c:axId val="1541476944"/>
      </c:lineChart>
      <c:catAx>
        <c:axId val="154147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6944"/>
        <c:crosses val="autoZero"/>
        <c:auto val="1"/>
        <c:lblAlgn val="ctr"/>
        <c:lblOffset val="100"/>
        <c:noMultiLvlLbl val="0"/>
      </c:catAx>
      <c:valAx>
        <c:axId val="154147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8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'F-5E'!$G$4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'F-5E'!$F$5:$F$15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'F-5E'!$G$5:$G$15</c:f>
              <c:numCache>
                <c:formatCode>General</c:formatCode>
                <c:ptCount val="11"/>
                <c:pt idx="0">
                  <c:v>19</c:v>
                </c:pt>
                <c:pt idx="1">
                  <c:v>27</c:v>
                </c:pt>
                <c:pt idx="2">
                  <c:v>35</c:v>
                </c:pt>
                <c:pt idx="3">
                  <c:v>43</c:v>
                </c:pt>
                <c:pt idx="4">
                  <c:v>51</c:v>
                </c:pt>
                <c:pt idx="5">
                  <c:v>60</c:v>
                </c:pt>
                <c:pt idx="6">
                  <c:v>68</c:v>
                </c:pt>
                <c:pt idx="7">
                  <c:v>76</c:v>
                </c:pt>
                <c:pt idx="8">
                  <c:v>84</c:v>
                </c:pt>
                <c:pt idx="9">
                  <c:v>92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164-43D0-9C15-8E71A5AF4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83472"/>
        <c:axId val="1541485648"/>
      </c:lineChart>
      <c:catAx>
        <c:axId val="154148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5648"/>
        <c:crosses val="autoZero"/>
        <c:auto val="1"/>
        <c:lblAlgn val="ctr"/>
        <c:lblOffset val="100"/>
        <c:noMultiLvlLbl val="0"/>
      </c:catAx>
      <c:valAx>
        <c:axId val="154148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83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'JF-17'!$G$4</c:f>
              <c:strCache>
                <c:ptCount val="1"/>
                <c:pt idx="0">
                  <c:v>Detented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'JF-17'!$F$5:$F$15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'JF-17'!$G$5:$G$15</c:f>
              <c:numCache>
                <c:formatCode>General</c:formatCode>
                <c:ptCount val="11"/>
                <c:pt idx="0">
                  <c:v>17</c:v>
                </c:pt>
                <c:pt idx="1">
                  <c:v>25</c:v>
                </c:pt>
                <c:pt idx="2">
                  <c:v>34</c:v>
                </c:pt>
                <c:pt idx="3">
                  <c:v>42</c:v>
                </c:pt>
                <c:pt idx="4">
                  <c:v>50</c:v>
                </c:pt>
                <c:pt idx="5">
                  <c:v>59</c:v>
                </c:pt>
                <c:pt idx="6">
                  <c:v>67</c:v>
                </c:pt>
                <c:pt idx="7">
                  <c:v>75</c:v>
                </c:pt>
                <c:pt idx="8">
                  <c:v>83</c:v>
                </c:pt>
                <c:pt idx="9">
                  <c:v>92</c:v>
                </c:pt>
                <c:pt idx="10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E4-4212-965E-84779419F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1478032"/>
        <c:axId val="1541479120"/>
      </c:lineChart>
      <c:catAx>
        <c:axId val="154147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9120"/>
        <c:crosses val="autoZero"/>
        <c:auto val="1"/>
        <c:lblAlgn val="ctr"/>
        <c:lblOffset val="100"/>
        <c:noMultiLvlLbl val="0"/>
      </c:catAx>
      <c:valAx>
        <c:axId val="154147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478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C515ECA-33FC-4640-93FA-17E351749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3C363680-9CC6-42E5-A31D-78C1C5925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C9297EE-5789-47B0-B78B-79AA8E5AEF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7E826B23-2379-42F0-9A01-CEE0785C33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FC153AF-1831-4D89-B759-418F68C746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6E0B5EB-4A08-4DC6-89A1-B853D2A27D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8845F52B-926B-4857-AEFE-4F3AA67A8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548931B-8678-41E0-B1F6-F1DE6E6C35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83C13F67-CA9C-4666-93C4-D545ACFB05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B251272-DF2E-4B2B-A81C-5E676FAEF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B251272-DF2E-4B2B-A81C-5E676FAEF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3CE23E8-75DC-4AA5-8C4C-75F1DD79A1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FF0D021-6A9C-499E-829F-099AAC8F7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FE819A76-58A7-4582-A544-1DD4DB8AD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</xdr:row>
      <xdr:rowOff>80962</xdr:rowOff>
    </xdr:from>
    <xdr:to>
      <xdr:col>19</xdr:col>
      <xdr:colOff>361949</xdr:colOff>
      <xdr:row>16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6BA6CBA-C847-4DAE-B31C-8B25A562B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abSelected="1"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21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12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13</v>
      </c>
      <c r="S5" s="5"/>
    </row>
    <row r="6" spans="2:21" x14ac:dyDescent="0.25">
      <c r="B6" t="s">
        <v>3</v>
      </c>
      <c r="D6">
        <f>AB_Loc+1</f>
        <v>13</v>
      </c>
      <c r="F6">
        <v>10</v>
      </c>
      <c r="G6">
        <f t="shared" si="0"/>
        <v>22</v>
      </c>
    </row>
    <row r="7" spans="2:21" x14ac:dyDescent="0.25">
      <c r="B7" t="s">
        <v>2</v>
      </c>
      <c r="D7" s="1"/>
      <c r="F7">
        <v>20</v>
      </c>
      <c r="G7">
        <f t="shared" si="0"/>
        <v>30</v>
      </c>
    </row>
    <row r="8" spans="2:21" x14ac:dyDescent="0.25">
      <c r="B8" t="s">
        <v>7</v>
      </c>
      <c r="D8">
        <f>IFERROR(IF(INV="X",-(100-MIL)/CF,(100-MIL)/(100-CF)),0)</f>
        <v>0.87</v>
      </c>
      <c r="F8">
        <v>30</v>
      </c>
      <c r="G8">
        <f t="shared" si="0"/>
        <v>39</v>
      </c>
    </row>
    <row r="9" spans="2:21" x14ac:dyDescent="0.25">
      <c r="B9" t="s">
        <v>8</v>
      </c>
      <c r="D9">
        <f>IF(INV="X",100,-(NR_Slope-1)*100)</f>
        <v>13</v>
      </c>
      <c r="F9">
        <v>40</v>
      </c>
      <c r="G9">
        <f t="shared" si="0"/>
        <v>48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57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65</v>
      </c>
    </row>
    <row r="12" spans="2:21" x14ac:dyDescent="0.25">
      <c r="B12" t="s">
        <v>19</v>
      </c>
      <c r="D12" s="2"/>
      <c r="F12">
        <v>70</v>
      </c>
      <c r="G12">
        <f t="shared" si="0"/>
        <v>74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83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91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1:19" x14ac:dyDescent="0.25">
      <c r="B17" t="s">
        <v>15</v>
      </c>
      <c r="D17">
        <f>DZ_F/(Sat_X/100)</f>
        <v>0</v>
      </c>
    </row>
    <row r="21" spans="1:19" x14ac:dyDescent="0.25">
      <c r="I21" t="s">
        <v>16</v>
      </c>
    </row>
    <row r="22" spans="1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1:19" x14ac:dyDescent="0.25">
      <c r="H23" s="10" t="s">
        <v>18</v>
      </c>
      <c r="I23" s="11">
        <f>IF(INV="X",100-G5,G5)</f>
        <v>13</v>
      </c>
      <c r="J23" s="11">
        <f>IF(INV="X",100-G6,G6)</f>
        <v>22</v>
      </c>
      <c r="K23" s="11">
        <f>IF(INV="X",100-G7,G7)</f>
        <v>30</v>
      </c>
      <c r="L23" s="11">
        <f>IF(INV="X",100-G8,G8)</f>
        <v>39</v>
      </c>
      <c r="M23" s="11">
        <f>IF(INV="X",100-G9,G9)</f>
        <v>48</v>
      </c>
      <c r="N23" s="11">
        <f>IF(INV="X",100-G10,G10)</f>
        <v>57</v>
      </c>
      <c r="O23" s="11">
        <f>IF(INV="X",100-G11,G11)</f>
        <v>65</v>
      </c>
      <c r="P23" s="11">
        <f>IF(INV="X",100-G12,G12)</f>
        <v>74</v>
      </c>
      <c r="Q23" s="11">
        <f>IF(INV="X",100-G13,G13)</f>
        <v>83</v>
      </c>
      <c r="R23" s="11">
        <f>IF(INV="X",100-G14,G14)</f>
        <v>91</v>
      </c>
      <c r="S23" s="11">
        <f>IF(INV="X",100-G15,G15)</f>
        <v>100</v>
      </c>
    </row>
    <row r="24" spans="1:19" x14ac:dyDescent="0.25">
      <c r="A24" s="7" t="s">
        <v>38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x14ac:dyDescent="0.25">
      <c r="A25" s="8">
        <v>45116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'AH-64'!I23:S23</xm:f>
              <xm:sqref>I24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0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4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10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11</v>
      </c>
      <c r="S5" s="5"/>
    </row>
    <row r="6" spans="2:21" x14ac:dyDescent="0.25">
      <c r="B6" t="s">
        <v>3</v>
      </c>
      <c r="D6">
        <f>AB_Loc+1</f>
        <v>11</v>
      </c>
      <c r="F6">
        <v>10</v>
      </c>
      <c r="G6">
        <f t="shared" si="0"/>
        <v>20</v>
      </c>
    </row>
    <row r="7" spans="2:21" x14ac:dyDescent="0.25">
      <c r="B7" t="s">
        <v>2</v>
      </c>
      <c r="D7" s="1"/>
      <c r="F7">
        <v>20</v>
      </c>
      <c r="G7">
        <f t="shared" si="0"/>
        <v>29</v>
      </c>
    </row>
    <row r="8" spans="2:21" x14ac:dyDescent="0.25">
      <c r="B8" t="s">
        <v>7</v>
      </c>
      <c r="D8">
        <f>IFERROR(IF(INV="X",-(100-MIL)/CF,(100-MIL)/(100-CF)),0)</f>
        <v>0.89</v>
      </c>
      <c r="F8">
        <v>30</v>
      </c>
      <c r="G8">
        <f t="shared" si="0"/>
        <v>38</v>
      </c>
    </row>
    <row r="9" spans="2:21" x14ac:dyDescent="0.25">
      <c r="B9" t="s">
        <v>8</v>
      </c>
      <c r="D9">
        <f>IF(INV="X",100,-(NR_Slope-1)*100)</f>
        <v>10.999999999999998</v>
      </c>
      <c r="F9">
        <v>40</v>
      </c>
      <c r="G9">
        <f t="shared" si="0"/>
        <v>47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56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64</v>
      </c>
    </row>
    <row r="12" spans="2:21" x14ac:dyDescent="0.25">
      <c r="B12" t="s">
        <v>19</v>
      </c>
      <c r="D12" s="2"/>
      <c r="F12">
        <v>70</v>
      </c>
      <c r="G12">
        <f t="shared" si="0"/>
        <v>73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82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91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19" spans="2:19" x14ac:dyDescent="0.25">
      <c r="B19" s="16" t="s">
        <v>34</v>
      </c>
      <c r="C19" s="16"/>
      <c r="D19" s="16"/>
      <c r="E19" s="13"/>
    </row>
    <row r="20" spans="2:19" x14ac:dyDescent="0.25">
      <c r="B20" s="13"/>
      <c r="C20" s="13"/>
      <c r="D20" s="13"/>
      <c r="E20" s="13"/>
    </row>
    <row r="21" spans="2:19" x14ac:dyDescent="0.25">
      <c r="B21" s="17" t="s">
        <v>33</v>
      </c>
      <c r="C21" s="17"/>
      <c r="D21" s="18">
        <f>IF(INV="x",Detent_Loc,100-Detent_Loc)</f>
        <v>100</v>
      </c>
      <c r="E21" s="13" t="str">
        <f>IF(AND(D21&gt;59,D21&lt;91),"Compatible","Needs User Curves")</f>
        <v>Needs User Curves</v>
      </c>
      <c r="I21" t="s">
        <v>16</v>
      </c>
    </row>
    <row r="22" spans="2:19" x14ac:dyDescent="0.25">
      <c r="B22" s="13"/>
      <c r="C22" s="13"/>
      <c r="D22" s="13"/>
      <c r="E22" s="13"/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B23" s="19" t="s">
        <v>36</v>
      </c>
      <c r="C23" s="19"/>
      <c r="D23" s="19"/>
      <c r="E23" s="13"/>
      <c r="H23" s="10" t="s">
        <v>18</v>
      </c>
      <c r="I23" s="11">
        <f>IF(INV="X",100-G5,G5)</f>
        <v>11</v>
      </c>
      <c r="J23" s="11">
        <f>IF(INV="X",100-G6,G6)</f>
        <v>20</v>
      </c>
      <c r="K23" s="11">
        <f>IF(INV="X",100-G7,G7)</f>
        <v>29</v>
      </c>
      <c r="L23" s="11">
        <f>IF(INV="X",100-G8,G8)</f>
        <v>38</v>
      </c>
      <c r="M23" s="11">
        <f>IF(INV="X",100-G9,G9)</f>
        <v>47</v>
      </c>
      <c r="N23" s="11">
        <f>IF(INV="X",100-G10,G10)</f>
        <v>56</v>
      </c>
      <c r="O23" s="11">
        <f>IF(INV="X",100-G11,G11)</f>
        <v>64</v>
      </c>
      <c r="P23" s="11">
        <f>IF(INV="X",100-G12,G12)</f>
        <v>73</v>
      </c>
      <c r="Q23" s="11">
        <f>IF(INV="X",100-G13,G13)</f>
        <v>82</v>
      </c>
      <c r="R23" s="11">
        <f>IF(INV="X",100-G14,G14)</f>
        <v>91</v>
      </c>
      <c r="S23" s="11">
        <f>IF(INV="X",100-G15,G15)</f>
        <v>100</v>
      </c>
    </row>
    <row r="24" spans="2:19" x14ac:dyDescent="0.25">
      <c r="B24" s="19"/>
      <c r="C24" s="19"/>
      <c r="D24" s="19"/>
      <c r="E24" s="13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B25" s="19"/>
      <c r="C25" s="19"/>
      <c r="D25" s="19"/>
      <c r="E25" s="13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B26" s="19"/>
      <c r="C26" s="19"/>
      <c r="D26" s="19"/>
      <c r="E26" s="13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2:19" x14ac:dyDescent="0.25">
      <c r="B27" s="19"/>
      <c r="C27" s="19"/>
      <c r="D27" s="19"/>
      <c r="E27" s="13"/>
    </row>
    <row r="28" spans="2:19" x14ac:dyDescent="0.25">
      <c r="B28" s="19"/>
      <c r="C28" s="19"/>
      <c r="D28" s="19"/>
      <c r="E28" s="13"/>
    </row>
    <row r="29" spans="2:19" x14ac:dyDescent="0.25">
      <c r="B29" s="19"/>
      <c r="C29" s="19"/>
      <c r="D29" s="19"/>
      <c r="E29" s="13"/>
    </row>
    <row r="30" spans="2:19" x14ac:dyDescent="0.25">
      <c r="B30" s="19"/>
      <c r="C30" s="19"/>
      <c r="D30" s="19"/>
      <c r="E30" s="13"/>
    </row>
  </sheetData>
  <sheetProtection sheet="1" objects="1" scenarios="1"/>
  <protectedRanges>
    <protectedRange sqref="D7 D12:D14" name="Range1"/>
  </protectedRanges>
  <mergeCells count="5">
    <mergeCell ref="B4:D4"/>
    <mergeCell ref="I24:S26"/>
    <mergeCell ref="B19:D19"/>
    <mergeCell ref="B21:C21"/>
    <mergeCell ref="B23:D30"/>
  </mergeCells>
  <conditionalFormatting sqref="D21">
    <cfRule type="cellIs" dxfId="2" priority="1" operator="lessThan">
      <formula>60</formula>
    </cfRule>
    <cfRule type="cellIs" dxfId="3" priority="2" operator="greaterThan">
      <formula>90</formula>
    </cfRule>
  </conditionalFormatting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'M-2000C'!I23:S23</xm:f>
              <xm:sqref>I24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0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29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41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42</v>
      </c>
      <c r="S5" s="5"/>
    </row>
    <row r="6" spans="2:21" x14ac:dyDescent="0.25">
      <c r="B6" t="s">
        <v>3</v>
      </c>
      <c r="D6">
        <f>AB_Loc+1</f>
        <v>42</v>
      </c>
      <c r="F6">
        <v>10</v>
      </c>
      <c r="G6">
        <f t="shared" si="0"/>
        <v>48</v>
      </c>
    </row>
    <row r="7" spans="2:21" x14ac:dyDescent="0.25">
      <c r="B7" t="s">
        <v>2</v>
      </c>
      <c r="D7" s="1"/>
      <c r="F7">
        <v>20</v>
      </c>
      <c r="G7">
        <f t="shared" si="0"/>
        <v>54</v>
      </c>
    </row>
    <row r="8" spans="2:21" x14ac:dyDescent="0.25">
      <c r="B8" t="s">
        <v>7</v>
      </c>
      <c r="D8">
        <f>IFERROR(IF(INV="X",-(100-MIL)/CF,(100-MIL)/(100-CF)),0)</f>
        <v>0.57999999999999996</v>
      </c>
      <c r="F8">
        <v>30</v>
      </c>
      <c r="G8">
        <f t="shared" si="0"/>
        <v>59</v>
      </c>
    </row>
    <row r="9" spans="2:21" x14ac:dyDescent="0.25">
      <c r="B9" t="s">
        <v>8</v>
      </c>
      <c r="D9">
        <f>IF(INV="X",100,-(NR_Slope-1)*100)</f>
        <v>42.000000000000007</v>
      </c>
      <c r="F9">
        <v>40</v>
      </c>
      <c r="G9">
        <f t="shared" si="0"/>
        <v>65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71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77</v>
      </c>
    </row>
    <row r="12" spans="2:21" x14ac:dyDescent="0.25">
      <c r="B12" t="s">
        <v>19</v>
      </c>
      <c r="D12" s="2"/>
      <c r="F12">
        <v>70</v>
      </c>
      <c r="G12">
        <f t="shared" si="0"/>
        <v>83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88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94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19" spans="2:19" x14ac:dyDescent="0.25">
      <c r="B19" s="16" t="s">
        <v>34</v>
      </c>
      <c r="C19" s="16"/>
      <c r="D19" s="16"/>
      <c r="E19" s="13"/>
    </row>
    <row r="20" spans="2:19" x14ac:dyDescent="0.25">
      <c r="B20" s="13"/>
      <c r="C20" s="13"/>
      <c r="D20" s="13"/>
      <c r="E20" s="13"/>
    </row>
    <row r="21" spans="2:19" x14ac:dyDescent="0.25">
      <c r="B21" s="17" t="s">
        <v>33</v>
      </c>
      <c r="C21" s="17"/>
      <c r="D21" s="18">
        <f>IF(INV="x",Detent_Loc,100-Detent_Loc)</f>
        <v>100</v>
      </c>
      <c r="E21" s="13" t="str">
        <f>IF(AND(D21&gt;49,D21&lt;96),"Compatible","Needs User Curves")</f>
        <v>Needs User Curves</v>
      </c>
      <c r="I21" t="s">
        <v>16</v>
      </c>
    </row>
    <row r="22" spans="2:19" x14ac:dyDescent="0.25">
      <c r="B22" s="13"/>
      <c r="C22" s="13"/>
      <c r="D22" s="13"/>
      <c r="E22" s="13"/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B23" s="19" t="s">
        <v>37</v>
      </c>
      <c r="C23" s="19"/>
      <c r="D23" s="19"/>
      <c r="E23" s="13"/>
      <c r="H23" s="10" t="s">
        <v>18</v>
      </c>
      <c r="I23" s="11">
        <f>IF(INV="X",100-G5,G5)</f>
        <v>42</v>
      </c>
      <c r="J23" s="11">
        <f>IF(INV="X",100-G6,G6)</f>
        <v>48</v>
      </c>
      <c r="K23" s="11">
        <f>IF(INV="X",100-G7,G7)</f>
        <v>54</v>
      </c>
      <c r="L23" s="11">
        <f>IF(INV="X",100-G8,G8)</f>
        <v>59</v>
      </c>
      <c r="M23" s="11">
        <f>IF(INV="X",100-G9,G9)</f>
        <v>65</v>
      </c>
      <c r="N23" s="11">
        <f>IF(INV="X",100-G10,G10)</f>
        <v>71</v>
      </c>
      <c r="O23" s="11">
        <f>IF(INV="X",100-G11,G11)</f>
        <v>77</v>
      </c>
      <c r="P23" s="11">
        <f>IF(INV="X",100-G12,G12)</f>
        <v>83</v>
      </c>
      <c r="Q23" s="11">
        <f>IF(INV="X",100-G13,G13)</f>
        <v>88</v>
      </c>
      <c r="R23" s="11">
        <f>IF(INV="X",100-G14,G14)</f>
        <v>94</v>
      </c>
      <c r="S23" s="11">
        <f>IF(INV="X",100-G15,G15)</f>
        <v>100</v>
      </c>
    </row>
    <row r="24" spans="2:19" x14ac:dyDescent="0.25">
      <c r="B24" s="19"/>
      <c r="C24" s="19"/>
      <c r="D24" s="19"/>
      <c r="E24" s="13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B25" s="19"/>
      <c r="C25" s="19"/>
      <c r="D25" s="19"/>
      <c r="E25" s="13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B26" s="19"/>
      <c r="C26" s="19"/>
      <c r="D26" s="19"/>
      <c r="E26" s="13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2:19" x14ac:dyDescent="0.25">
      <c r="B27" s="19"/>
      <c r="C27" s="19"/>
      <c r="D27" s="19"/>
      <c r="E27" s="13"/>
    </row>
    <row r="28" spans="2:19" x14ac:dyDescent="0.25">
      <c r="B28" s="19"/>
      <c r="C28" s="19"/>
      <c r="D28" s="19"/>
      <c r="E28" s="13"/>
    </row>
    <row r="29" spans="2:19" x14ac:dyDescent="0.25">
      <c r="B29" s="19"/>
      <c r="C29" s="19"/>
      <c r="D29" s="19"/>
      <c r="E29" s="13"/>
    </row>
    <row r="30" spans="2:19" x14ac:dyDescent="0.25">
      <c r="B30" s="19"/>
      <c r="C30" s="19"/>
      <c r="D30" s="19"/>
      <c r="E30" s="13"/>
    </row>
  </sheetData>
  <sheetProtection sheet="1" objects="1" scenarios="1"/>
  <protectedRanges>
    <protectedRange sqref="D7 D12:D14" name="Range1"/>
  </protectedRanges>
  <mergeCells count="5">
    <mergeCell ref="B4:D4"/>
    <mergeCell ref="I24:S26"/>
    <mergeCell ref="B19:D19"/>
    <mergeCell ref="B21:C21"/>
    <mergeCell ref="B23:D30"/>
  </mergeCells>
  <conditionalFormatting sqref="D21">
    <cfRule type="cellIs" dxfId="1" priority="1" operator="lessThan">
      <formula>50</formula>
    </cfRule>
    <cfRule type="cellIs" dxfId="0" priority="2" operator="greaterThan">
      <formula>95</formula>
    </cfRule>
  </conditionalFormatting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'Mirage-F1'!I23:S23</xm:f>
              <xm:sqref>I24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31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8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9</v>
      </c>
      <c r="S5" s="5"/>
    </row>
    <row r="6" spans="2:21" x14ac:dyDescent="0.25">
      <c r="B6" t="s">
        <v>3</v>
      </c>
      <c r="D6">
        <f>AB_Loc+1</f>
        <v>9</v>
      </c>
      <c r="F6">
        <v>10</v>
      </c>
      <c r="G6">
        <f t="shared" si="0"/>
        <v>18</v>
      </c>
    </row>
    <row r="7" spans="2:21" x14ac:dyDescent="0.25">
      <c r="B7" t="s">
        <v>2</v>
      </c>
      <c r="D7" s="1"/>
      <c r="F7">
        <v>20</v>
      </c>
      <c r="G7">
        <f t="shared" si="0"/>
        <v>27</v>
      </c>
    </row>
    <row r="8" spans="2:21" x14ac:dyDescent="0.25">
      <c r="B8" t="s">
        <v>7</v>
      </c>
      <c r="D8">
        <f>IFERROR(IF(INV="X",-(100-MIL)/CF,(100-MIL)/(100-CF)),0)</f>
        <v>0.91</v>
      </c>
      <c r="F8">
        <v>30</v>
      </c>
      <c r="G8">
        <f t="shared" si="0"/>
        <v>36</v>
      </c>
    </row>
    <row r="9" spans="2:21" x14ac:dyDescent="0.25">
      <c r="B9" t="s">
        <v>8</v>
      </c>
      <c r="D9">
        <f>IF(INV="X",100,-(NR_Slope-1)*100)</f>
        <v>8.9999999999999964</v>
      </c>
      <c r="F9">
        <v>40</v>
      </c>
      <c r="G9">
        <f t="shared" si="0"/>
        <v>45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55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64</v>
      </c>
    </row>
    <row r="12" spans="2:21" x14ac:dyDescent="0.25">
      <c r="B12" t="s">
        <v>19</v>
      </c>
      <c r="D12" s="2"/>
      <c r="F12">
        <v>70</v>
      </c>
      <c r="G12">
        <f t="shared" si="0"/>
        <v>73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82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91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9</v>
      </c>
      <c r="J23" s="11">
        <f>IF(INV="X",100-G6,G6)</f>
        <v>18</v>
      </c>
      <c r="K23" s="11">
        <f>IF(INV="X",100-G7,G7)</f>
        <v>27</v>
      </c>
      <c r="L23" s="11">
        <f>IF(INV="X",100-G8,G8)</f>
        <v>36</v>
      </c>
      <c r="M23" s="11">
        <f>IF(INV="X",100-G9,G9)</f>
        <v>45</v>
      </c>
      <c r="N23" s="11">
        <f>IF(INV="X",100-G10,G10)</f>
        <v>55</v>
      </c>
      <c r="O23" s="11">
        <f>IF(INV="X",100-G11,G11)</f>
        <v>64</v>
      </c>
      <c r="P23" s="11">
        <f>IF(INV="X",100-G12,G12)</f>
        <v>73</v>
      </c>
      <c r="Q23" s="11">
        <f>IF(INV="X",100-G13,G13)</f>
        <v>82</v>
      </c>
      <c r="R23" s="11">
        <f>IF(INV="X",100-G14,G14)</f>
        <v>91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'Mig-21'!I23:S23</xm:f>
              <xm:sqref>I24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30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38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39</v>
      </c>
      <c r="S5" s="5"/>
    </row>
    <row r="6" spans="2:21" x14ac:dyDescent="0.25">
      <c r="B6" t="s">
        <v>3</v>
      </c>
      <c r="D6">
        <f>AB_Loc+1</f>
        <v>39</v>
      </c>
      <c r="F6">
        <v>10</v>
      </c>
      <c r="G6">
        <f t="shared" si="0"/>
        <v>45</v>
      </c>
    </row>
    <row r="7" spans="2:21" x14ac:dyDescent="0.25">
      <c r="B7" t="s">
        <v>2</v>
      </c>
      <c r="D7" s="1"/>
      <c r="F7">
        <v>20</v>
      </c>
      <c r="G7">
        <f t="shared" si="0"/>
        <v>51</v>
      </c>
    </row>
    <row r="8" spans="2:21" x14ac:dyDescent="0.25">
      <c r="B8" t="s">
        <v>7</v>
      </c>
      <c r="D8">
        <f>IFERROR(IF(INV="X",-(100-MIL)/CF,(100-MIL)/(100-CF)),0)</f>
        <v>0.61</v>
      </c>
      <c r="F8">
        <v>30</v>
      </c>
      <c r="G8">
        <f t="shared" si="0"/>
        <v>57</v>
      </c>
    </row>
    <row r="9" spans="2:21" x14ac:dyDescent="0.25">
      <c r="B9" t="s">
        <v>8</v>
      </c>
      <c r="D9">
        <f>IF(INV="X",100,-(NR_Slope-1)*100)</f>
        <v>39</v>
      </c>
      <c r="F9">
        <v>40</v>
      </c>
      <c r="G9">
        <f t="shared" si="0"/>
        <v>63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70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76</v>
      </c>
    </row>
    <row r="12" spans="2:21" x14ac:dyDescent="0.25">
      <c r="B12" t="s">
        <v>19</v>
      </c>
      <c r="D12" s="2"/>
      <c r="F12">
        <v>70</v>
      </c>
      <c r="G12">
        <f t="shared" si="0"/>
        <v>82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88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94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39</v>
      </c>
      <c r="J23" s="11">
        <f>IF(INV="X",100-G6,G6)</f>
        <v>45</v>
      </c>
      <c r="K23" s="11">
        <f>IF(INV="X",100-G7,G7)</f>
        <v>51</v>
      </c>
      <c r="L23" s="11">
        <f>IF(INV="X",100-G8,G8)</f>
        <v>57</v>
      </c>
      <c r="M23" s="11">
        <f>IF(INV="X",100-G9,G9)</f>
        <v>63</v>
      </c>
      <c r="N23" s="11">
        <f>IF(INV="X",100-G10,G10)</f>
        <v>70</v>
      </c>
      <c r="O23" s="11">
        <f>IF(INV="X",100-G11,G11)</f>
        <v>76</v>
      </c>
      <c r="P23" s="11">
        <f>IF(INV="X",100-G12,G12)</f>
        <v>82</v>
      </c>
      <c r="Q23" s="11">
        <f>IF(INV="X",100-G13,G13)</f>
        <v>88</v>
      </c>
      <c r="R23" s="11">
        <f>IF(INV="X",100-G14,G14)</f>
        <v>94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'Mig-29'!I23:S23</xm:f>
              <xm:sqref>I24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20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24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25</v>
      </c>
      <c r="S5" s="5"/>
    </row>
    <row r="6" spans="2:21" x14ac:dyDescent="0.25">
      <c r="B6" t="s">
        <v>3</v>
      </c>
      <c r="D6">
        <f>AB_Loc+1</f>
        <v>25</v>
      </c>
      <c r="F6">
        <v>10</v>
      </c>
      <c r="G6">
        <f t="shared" si="0"/>
        <v>33</v>
      </c>
    </row>
    <row r="7" spans="2:21" x14ac:dyDescent="0.25">
      <c r="B7" t="s">
        <v>2</v>
      </c>
      <c r="D7" s="1"/>
      <c r="F7">
        <v>20</v>
      </c>
      <c r="G7">
        <f t="shared" si="0"/>
        <v>40</v>
      </c>
    </row>
    <row r="8" spans="2:21" x14ac:dyDescent="0.25">
      <c r="B8" t="s">
        <v>7</v>
      </c>
      <c r="D8">
        <f>IFERROR(IF(INV="X",-(100-MIL)/CF,(100-MIL)/(100-CF)),0)</f>
        <v>0.75</v>
      </c>
      <c r="F8">
        <v>30</v>
      </c>
      <c r="G8">
        <f t="shared" si="0"/>
        <v>48</v>
      </c>
    </row>
    <row r="9" spans="2:21" x14ac:dyDescent="0.25">
      <c r="B9" t="s">
        <v>8</v>
      </c>
      <c r="D9">
        <f>IF(INV="X",100,-(NR_Slope-1)*100)</f>
        <v>25</v>
      </c>
      <c r="F9">
        <v>40</v>
      </c>
      <c r="G9">
        <f t="shared" si="0"/>
        <v>55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63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70</v>
      </c>
    </row>
    <row r="12" spans="2:21" x14ac:dyDescent="0.25">
      <c r="B12" t="s">
        <v>19</v>
      </c>
      <c r="D12" s="2"/>
      <c r="F12">
        <v>70</v>
      </c>
      <c r="G12">
        <f t="shared" si="0"/>
        <v>78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85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93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25</v>
      </c>
      <c r="J23" s="11">
        <f>IF(INV="X",100-G6,G6)</f>
        <v>33</v>
      </c>
      <c r="K23" s="11">
        <f>IF(INV="X",100-G7,G7)</f>
        <v>40</v>
      </c>
      <c r="L23" s="11">
        <f>IF(INV="X",100-G8,G8)</f>
        <v>48</v>
      </c>
      <c r="M23" s="11">
        <f>IF(INV="X",100-G9,G9)</f>
        <v>55</v>
      </c>
      <c r="N23" s="11">
        <f>IF(INV="X",100-G10,G10)</f>
        <v>63</v>
      </c>
      <c r="O23" s="11">
        <f>IF(INV="X",100-G11,G11)</f>
        <v>70</v>
      </c>
      <c r="P23" s="11">
        <f>IF(INV="X",100-G12,G12)</f>
        <v>78</v>
      </c>
      <c r="Q23" s="11">
        <f>IF(INV="X",100-G13,G13)</f>
        <v>85</v>
      </c>
      <c r="R23" s="11">
        <f>IF(INV="X",100-G14,G14)</f>
        <v>93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Mosquito!I23:S23</xm:f>
              <xm:sqref>I24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5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24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25</v>
      </c>
      <c r="S5" s="5"/>
    </row>
    <row r="6" spans="2:21" x14ac:dyDescent="0.25">
      <c r="B6" t="s">
        <v>3</v>
      </c>
      <c r="D6">
        <f>AB_Loc+1</f>
        <v>25</v>
      </c>
      <c r="F6">
        <v>10</v>
      </c>
      <c r="G6">
        <f t="shared" si="0"/>
        <v>33</v>
      </c>
    </row>
    <row r="7" spans="2:21" x14ac:dyDescent="0.25">
      <c r="B7" t="s">
        <v>2</v>
      </c>
      <c r="D7" s="1"/>
      <c r="F7">
        <v>20</v>
      </c>
      <c r="G7">
        <f t="shared" si="0"/>
        <v>40</v>
      </c>
    </row>
    <row r="8" spans="2:21" x14ac:dyDescent="0.25">
      <c r="B8" t="s">
        <v>7</v>
      </c>
      <c r="D8">
        <f>IFERROR(IF(INV="X",-(100-MIL)/CF,(100-MIL)/(100-CF)),0)</f>
        <v>0.75</v>
      </c>
      <c r="F8">
        <v>30</v>
      </c>
      <c r="G8">
        <f t="shared" si="0"/>
        <v>48</v>
      </c>
    </row>
    <row r="9" spans="2:21" x14ac:dyDescent="0.25">
      <c r="B9" t="s">
        <v>8</v>
      </c>
      <c r="D9">
        <f>IF(INV="X",100,-(NR_Slope-1)*100)</f>
        <v>25</v>
      </c>
      <c r="F9">
        <v>40</v>
      </c>
      <c r="G9">
        <f t="shared" si="0"/>
        <v>55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63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70</v>
      </c>
    </row>
    <row r="12" spans="2:21" x14ac:dyDescent="0.25">
      <c r="B12" t="s">
        <v>19</v>
      </c>
      <c r="D12" s="2"/>
      <c r="F12">
        <v>70</v>
      </c>
      <c r="G12">
        <f t="shared" si="0"/>
        <v>78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85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93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25</v>
      </c>
      <c r="J23" s="11">
        <f>IF(INV="X",100-G6,G6)</f>
        <v>33</v>
      </c>
      <c r="K23" s="11">
        <f>IF(INV="X",100-G7,G7)</f>
        <v>40</v>
      </c>
      <c r="L23" s="11">
        <f>IF(INV="X",100-G8,G8)</f>
        <v>48</v>
      </c>
      <c r="M23" s="11">
        <f>IF(INV="X",100-G9,G9)</f>
        <v>55</v>
      </c>
      <c r="N23" s="11">
        <f>IF(INV="X",100-G10,G10)</f>
        <v>63</v>
      </c>
      <c r="O23" s="11">
        <f>IF(INV="X",100-G11,G11)</f>
        <v>70</v>
      </c>
      <c r="P23" s="11">
        <f>IF(INV="X",100-G12,G12)</f>
        <v>78</v>
      </c>
      <c r="Q23" s="11">
        <f>IF(INV="X",100-G13,G13)</f>
        <v>85</v>
      </c>
      <c r="R23" s="11">
        <f>IF(INV="X",100-G14,G14)</f>
        <v>93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'Su-27 &amp; 33'!I23:S23</xm:f>
              <xm:sqref>I24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22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20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21</v>
      </c>
      <c r="S5" s="5"/>
    </row>
    <row r="6" spans="2:21" x14ac:dyDescent="0.25">
      <c r="B6" t="s">
        <v>3</v>
      </c>
      <c r="D6">
        <f>AB_Loc+1</f>
        <v>21</v>
      </c>
      <c r="F6">
        <v>10</v>
      </c>
      <c r="G6">
        <f t="shared" si="0"/>
        <v>29</v>
      </c>
    </row>
    <row r="7" spans="2:21" x14ac:dyDescent="0.25">
      <c r="B7" t="s">
        <v>2</v>
      </c>
      <c r="D7" s="1"/>
      <c r="F7">
        <v>20</v>
      </c>
      <c r="G7">
        <f t="shared" si="0"/>
        <v>37</v>
      </c>
    </row>
    <row r="8" spans="2:21" x14ac:dyDescent="0.25">
      <c r="B8" t="s">
        <v>7</v>
      </c>
      <c r="D8">
        <f>IFERROR(IF(INV="X",-(100-MIL)/CF,(100-MIL)/(100-CF)),0)</f>
        <v>0.79</v>
      </c>
      <c r="F8">
        <v>30</v>
      </c>
      <c r="G8">
        <f t="shared" si="0"/>
        <v>45</v>
      </c>
    </row>
    <row r="9" spans="2:21" x14ac:dyDescent="0.25">
      <c r="B9" t="s">
        <v>8</v>
      </c>
      <c r="D9">
        <f>IF(INV="X",100,-(NR_Slope-1)*100)</f>
        <v>20.999999999999996</v>
      </c>
      <c r="F9">
        <v>40</v>
      </c>
      <c r="G9">
        <f t="shared" si="0"/>
        <v>53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61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68</v>
      </c>
    </row>
    <row r="12" spans="2:21" x14ac:dyDescent="0.25">
      <c r="B12" t="s">
        <v>19</v>
      </c>
      <c r="D12" s="2"/>
      <c r="F12">
        <v>70</v>
      </c>
      <c r="G12">
        <f t="shared" si="0"/>
        <v>76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84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92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1:19" x14ac:dyDescent="0.25">
      <c r="B17" t="s">
        <v>15</v>
      </c>
      <c r="D17">
        <f>DZ_F/(Sat_X/100)</f>
        <v>0</v>
      </c>
    </row>
    <row r="21" spans="1:19" x14ac:dyDescent="0.25">
      <c r="I21" t="s">
        <v>16</v>
      </c>
    </row>
    <row r="22" spans="1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1:19" x14ac:dyDescent="0.25">
      <c r="A23" s="6"/>
      <c r="H23" s="10" t="s">
        <v>18</v>
      </c>
      <c r="I23" s="11">
        <f>IF(INV="X",100-G5,G5)</f>
        <v>21</v>
      </c>
      <c r="J23" s="11">
        <f>IF(INV="X",100-G6,G6)</f>
        <v>29</v>
      </c>
      <c r="K23" s="11">
        <f>IF(INV="X",100-G7,G7)</f>
        <v>37</v>
      </c>
      <c r="L23" s="11">
        <f>IF(INV="X",100-G8,G8)</f>
        <v>45</v>
      </c>
      <c r="M23" s="11">
        <f>IF(INV="X",100-G9,G9)</f>
        <v>53</v>
      </c>
      <c r="N23" s="11">
        <f>IF(INV="X",100-G10,G10)</f>
        <v>61</v>
      </c>
      <c r="O23" s="11">
        <f>IF(INV="X",100-G11,G11)</f>
        <v>68</v>
      </c>
      <c r="P23" s="11">
        <f>IF(INV="X",100-G12,G12)</f>
        <v>76</v>
      </c>
      <c r="Q23" s="11">
        <f>IF(INV="X",100-G13,G13)</f>
        <v>84</v>
      </c>
      <c r="R23" s="11">
        <f>IF(INV="X",100-G14,G14)</f>
        <v>92</v>
      </c>
      <c r="S23" s="11">
        <f>IF(INV="X",100-G15,G15)</f>
        <v>100</v>
      </c>
    </row>
    <row r="24" spans="1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x14ac:dyDescent="0.25">
      <c r="A26" s="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'AJS37'!I23:S23</xm:f>
              <xm:sqref>I24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23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19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20</v>
      </c>
      <c r="S5" s="5"/>
    </row>
    <row r="6" spans="2:21" x14ac:dyDescent="0.25">
      <c r="B6" t="s">
        <v>3</v>
      </c>
      <c r="D6">
        <f>AB_Loc+1</f>
        <v>20</v>
      </c>
      <c r="F6">
        <v>10</v>
      </c>
      <c r="G6">
        <f t="shared" si="0"/>
        <v>28</v>
      </c>
    </row>
    <row r="7" spans="2:21" x14ac:dyDescent="0.25">
      <c r="B7" t="s">
        <v>2</v>
      </c>
      <c r="D7" s="1"/>
      <c r="F7">
        <v>20</v>
      </c>
      <c r="G7">
        <f t="shared" si="0"/>
        <v>36</v>
      </c>
    </row>
    <row r="8" spans="2:21" x14ac:dyDescent="0.25">
      <c r="B8" t="s">
        <v>7</v>
      </c>
      <c r="D8">
        <f>IFERROR(IF(INV="X",-(100-MIL)/CF,(100-MIL)/(100-CF)),0)</f>
        <v>0.8</v>
      </c>
      <c r="F8">
        <v>30</v>
      </c>
      <c r="G8">
        <f t="shared" si="0"/>
        <v>44</v>
      </c>
    </row>
    <row r="9" spans="2:21" x14ac:dyDescent="0.25">
      <c r="B9" t="s">
        <v>8</v>
      </c>
      <c r="D9">
        <f>IF(INV="X",100,-(NR_Slope-1)*100)</f>
        <v>19.999999999999996</v>
      </c>
      <c r="F9">
        <v>40</v>
      </c>
      <c r="G9">
        <f t="shared" si="0"/>
        <v>52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60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68</v>
      </c>
    </row>
    <row r="12" spans="2:21" x14ac:dyDescent="0.25">
      <c r="B12" t="s">
        <v>19</v>
      </c>
      <c r="D12" s="2"/>
      <c r="F12">
        <v>70</v>
      </c>
      <c r="G12">
        <f t="shared" si="0"/>
        <v>76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84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92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20</v>
      </c>
      <c r="J23" s="11">
        <f>IF(INV="X",100-G6,G6)</f>
        <v>28</v>
      </c>
      <c r="K23" s="11">
        <f>IF(INV="X",100-G7,G7)</f>
        <v>36</v>
      </c>
      <c r="L23" s="11">
        <f>IF(INV="X",100-G8,G8)</f>
        <v>44</v>
      </c>
      <c r="M23" s="11">
        <f>IF(INV="X",100-G9,G9)</f>
        <v>52</v>
      </c>
      <c r="N23" s="11">
        <f>IF(INV="X",100-G10,G10)</f>
        <v>60</v>
      </c>
      <c r="O23" s="11">
        <f>IF(INV="X",100-G11,G11)</f>
        <v>68</v>
      </c>
      <c r="P23" s="11">
        <f>IF(INV="X",100-G12,G12)</f>
        <v>76</v>
      </c>
      <c r="Q23" s="11">
        <f>IF(INV="X",100-G13,G13)</f>
        <v>84</v>
      </c>
      <c r="R23" s="11">
        <f>IF(INV="X",100-G14,G14)</f>
        <v>92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'F-14'!I23:S23</xm:f>
              <xm:sqref>I24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24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19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20</v>
      </c>
      <c r="S5" s="5"/>
    </row>
    <row r="6" spans="2:21" x14ac:dyDescent="0.25">
      <c r="B6" t="s">
        <v>3</v>
      </c>
      <c r="D6">
        <f>AB_Loc+1</f>
        <v>20</v>
      </c>
      <c r="F6">
        <v>10</v>
      </c>
      <c r="G6">
        <f t="shared" si="0"/>
        <v>28</v>
      </c>
    </row>
    <row r="7" spans="2:21" x14ac:dyDescent="0.25">
      <c r="B7" t="s">
        <v>2</v>
      </c>
      <c r="D7" s="1"/>
      <c r="F7">
        <v>20</v>
      </c>
      <c r="G7">
        <f t="shared" si="0"/>
        <v>36</v>
      </c>
    </row>
    <row r="8" spans="2:21" x14ac:dyDescent="0.25">
      <c r="B8" t="s">
        <v>7</v>
      </c>
      <c r="D8">
        <f>IFERROR(IF(INV="X",-(100-MIL)/CF,(100-MIL)/(100-CF)),0)</f>
        <v>0.8</v>
      </c>
      <c r="F8">
        <v>30</v>
      </c>
      <c r="G8">
        <f t="shared" si="0"/>
        <v>44</v>
      </c>
    </row>
    <row r="9" spans="2:21" x14ac:dyDescent="0.25">
      <c r="B9" t="s">
        <v>8</v>
      </c>
      <c r="D9">
        <f>IF(INV="X",100,-(NR_Slope-1)*100)</f>
        <v>19.999999999999996</v>
      </c>
      <c r="F9">
        <v>40</v>
      </c>
      <c r="G9">
        <f t="shared" si="0"/>
        <v>52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60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68</v>
      </c>
    </row>
    <row r="12" spans="2:21" x14ac:dyDescent="0.25">
      <c r="B12" t="s">
        <v>19</v>
      </c>
      <c r="D12" s="2"/>
      <c r="F12">
        <v>70</v>
      </c>
      <c r="G12">
        <f t="shared" si="0"/>
        <v>76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84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92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20</v>
      </c>
      <c r="J23" s="11">
        <f>IF(INV="X",100-G6,G6)</f>
        <v>28</v>
      </c>
      <c r="K23" s="11">
        <f>IF(INV="X",100-G7,G7)</f>
        <v>36</v>
      </c>
      <c r="L23" s="11">
        <f>IF(INV="X",100-G8,G8)</f>
        <v>44</v>
      </c>
      <c r="M23" s="11">
        <f>IF(INV="X",100-G9,G9)</f>
        <v>52</v>
      </c>
      <c r="N23" s="11">
        <f>IF(INV="X",100-G10,G10)</f>
        <v>60</v>
      </c>
      <c r="O23" s="11">
        <f>IF(INV="X",100-G11,G11)</f>
        <v>68</v>
      </c>
      <c r="P23" s="11">
        <f>IF(INV="X",100-G12,G12)</f>
        <v>76</v>
      </c>
      <c r="Q23" s="11">
        <f>IF(INV="X",100-G13,G13)</f>
        <v>84</v>
      </c>
      <c r="R23" s="11">
        <f>IF(INV="X",100-G14,G14)</f>
        <v>92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'F-15C'!I23:S23</xm:f>
              <xm:sqref>I24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0"/>
  <sheetViews>
    <sheetView workbookViewId="0"/>
  </sheetViews>
  <sheetFormatPr defaultRowHeight="15" x14ac:dyDescent="0.25"/>
  <cols>
    <col min="9" max="19" width="4.7109375" customWidth="1"/>
    <col min="21" max="21" width="14.28515625" bestFit="1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32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24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25</v>
      </c>
      <c r="S5" s="5"/>
    </row>
    <row r="6" spans="2:21" x14ac:dyDescent="0.25">
      <c r="B6" t="s">
        <v>3</v>
      </c>
      <c r="D6">
        <f>AB_Loc+1</f>
        <v>25</v>
      </c>
      <c r="F6">
        <v>10</v>
      </c>
      <c r="G6">
        <f t="shared" si="0"/>
        <v>33</v>
      </c>
    </row>
    <row r="7" spans="2:21" x14ac:dyDescent="0.25">
      <c r="B7" t="s">
        <v>2</v>
      </c>
      <c r="D7" s="1"/>
      <c r="F7">
        <v>20</v>
      </c>
      <c r="G7">
        <f t="shared" si="0"/>
        <v>40</v>
      </c>
    </row>
    <row r="8" spans="2:21" x14ac:dyDescent="0.25">
      <c r="B8" t="s">
        <v>7</v>
      </c>
      <c r="D8">
        <f>IFERROR(IF(INV="X",-(100-MIL)/CF,(100-MIL)/(100-CF)),0)</f>
        <v>0.75</v>
      </c>
      <c r="F8">
        <v>30</v>
      </c>
      <c r="G8">
        <f t="shared" si="0"/>
        <v>48</v>
      </c>
    </row>
    <row r="9" spans="2:21" x14ac:dyDescent="0.25">
      <c r="B9" t="s">
        <v>8</v>
      </c>
      <c r="D9">
        <f>IF(INV="X",100,-(NR_Slope-1)*100)</f>
        <v>25</v>
      </c>
      <c r="F9">
        <v>40</v>
      </c>
      <c r="G9">
        <f t="shared" si="0"/>
        <v>55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63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70</v>
      </c>
    </row>
    <row r="12" spans="2:21" x14ac:dyDescent="0.25">
      <c r="B12" t="s">
        <v>19</v>
      </c>
      <c r="D12" s="2"/>
      <c r="F12">
        <v>70</v>
      </c>
      <c r="G12">
        <f t="shared" si="0"/>
        <v>78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85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93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19" spans="2:19" x14ac:dyDescent="0.25">
      <c r="B19" s="16" t="s">
        <v>34</v>
      </c>
      <c r="C19" s="16"/>
      <c r="D19" s="16"/>
    </row>
    <row r="21" spans="2:19" x14ac:dyDescent="0.25">
      <c r="B21" s="17" t="s">
        <v>33</v>
      </c>
      <c r="C21" s="17"/>
      <c r="D21" s="18">
        <f>IF(INV="x",Detent_Loc,100-Detent_Loc)</f>
        <v>100</v>
      </c>
      <c r="E21" t="str">
        <f>IF(AND(D21&gt;59,D21&lt;91),"Compatible","Needs User Curves")</f>
        <v>Needs User Curves</v>
      </c>
      <c r="I21" t="s">
        <v>16</v>
      </c>
    </row>
    <row r="22" spans="2:19" x14ac:dyDescent="0.25">
      <c r="H22" s="10" t="s">
        <v>17</v>
      </c>
      <c r="I22" s="12">
        <v>0</v>
      </c>
      <c r="J22" s="12">
        <v>10</v>
      </c>
      <c r="K22" s="12">
        <v>20</v>
      </c>
      <c r="L22" s="12">
        <v>30</v>
      </c>
      <c r="M22" s="12">
        <v>40</v>
      </c>
      <c r="N22" s="12">
        <v>50</v>
      </c>
      <c r="O22" s="12">
        <v>60</v>
      </c>
      <c r="P22" s="12">
        <v>70</v>
      </c>
      <c r="Q22" s="12">
        <v>80</v>
      </c>
      <c r="R22" s="12">
        <v>90</v>
      </c>
      <c r="S22" s="12">
        <v>100</v>
      </c>
    </row>
    <row r="23" spans="2:19" ht="15" customHeight="1" x14ac:dyDescent="0.25">
      <c r="B23" s="19" t="s">
        <v>35</v>
      </c>
      <c r="C23" s="19"/>
      <c r="D23" s="19"/>
      <c r="H23" s="10" t="s">
        <v>18</v>
      </c>
      <c r="I23" s="11">
        <f>IF(INV="X",100-G5,G5)</f>
        <v>25</v>
      </c>
      <c r="J23" s="11">
        <f>IF(INV="X",100-G6,G6)</f>
        <v>33</v>
      </c>
      <c r="K23" s="11">
        <f>IF(INV="X",100-G7,G7)</f>
        <v>40</v>
      </c>
      <c r="L23" s="11">
        <f>IF(INV="X",100-G8,G8)</f>
        <v>48</v>
      </c>
      <c r="M23" s="11">
        <f>IF(INV="X",100-G9,G9)</f>
        <v>55</v>
      </c>
      <c r="N23" s="11">
        <f>IF(INV="X",100-G10,G10)</f>
        <v>63</v>
      </c>
      <c r="O23" s="11">
        <f>IF(INV="X",100-G11,G11)</f>
        <v>70</v>
      </c>
      <c r="P23" s="11">
        <f>IF(INV="X",100-G12,G12)</f>
        <v>78</v>
      </c>
      <c r="Q23" s="11">
        <f>IF(INV="X",100-G13,G13)</f>
        <v>85</v>
      </c>
      <c r="R23" s="11">
        <f>IF(INV="X",100-G14,G14)</f>
        <v>93</v>
      </c>
      <c r="S23" s="11">
        <f>IF(INV="X",100-G15,G15)</f>
        <v>100</v>
      </c>
    </row>
    <row r="24" spans="2:19" x14ac:dyDescent="0.25">
      <c r="B24" s="19"/>
      <c r="C24" s="19"/>
      <c r="D24" s="19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B25" s="19"/>
      <c r="C25" s="19"/>
      <c r="D25" s="19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B26" s="19"/>
      <c r="C26" s="19"/>
      <c r="D26" s="19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2:19" x14ac:dyDescent="0.25">
      <c r="B27" s="19"/>
      <c r="C27" s="19"/>
      <c r="D27" s="19"/>
    </row>
    <row r="28" spans="2:19" x14ac:dyDescent="0.25">
      <c r="B28" s="19"/>
      <c r="C28" s="19"/>
      <c r="D28" s="19"/>
    </row>
    <row r="29" spans="2:19" x14ac:dyDescent="0.25">
      <c r="B29" s="19"/>
      <c r="C29" s="19"/>
      <c r="D29" s="19"/>
    </row>
    <row r="30" spans="2:19" x14ac:dyDescent="0.25">
      <c r="B30" s="19"/>
      <c r="C30" s="19"/>
      <c r="D30" s="19"/>
    </row>
  </sheetData>
  <sheetProtection sheet="1" objects="1" scenarios="1"/>
  <protectedRanges>
    <protectedRange sqref="D7 D12:D14" name="Range1"/>
  </protectedRanges>
  <mergeCells count="5">
    <mergeCell ref="B4:D4"/>
    <mergeCell ref="I24:S26"/>
    <mergeCell ref="B19:D19"/>
    <mergeCell ref="B21:C21"/>
    <mergeCell ref="B23:D30"/>
  </mergeCells>
  <conditionalFormatting sqref="D21">
    <cfRule type="cellIs" dxfId="4" priority="2" operator="greaterThan">
      <formula>90</formula>
    </cfRule>
    <cfRule type="cellIs" dxfId="5" priority="1" operator="lessThan">
      <formula>60</formula>
    </cfRule>
  </conditionalFormatting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'F-15E'!I23:S23</xm:f>
              <xm:sqref>I24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25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24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25</v>
      </c>
      <c r="S5" s="5"/>
    </row>
    <row r="6" spans="2:21" x14ac:dyDescent="0.25">
      <c r="B6" t="s">
        <v>3</v>
      </c>
      <c r="D6">
        <f>AB_Loc+1</f>
        <v>25</v>
      </c>
      <c r="F6">
        <v>10</v>
      </c>
      <c r="G6">
        <f t="shared" si="0"/>
        <v>33</v>
      </c>
    </row>
    <row r="7" spans="2:21" x14ac:dyDescent="0.25">
      <c r="B7" t="s">
        <v>2</v>
      </c>
      <c r="D7" s="1"/>
      <c r="F7">
        <v>20</v>
      </c>
      <c r="G7">
        <f t="shared" si="0"/>
        <v>40</v>
      </c>
    </row>
    <row r="8" spans="2:21" x14ac:dyDescent="0.25">
      <c r="B8" t="s">
        <v>7</v>
      </c>
      <c r="D8">
        <f>IFERROR(IF(INV="X",-(100-MIL)/CF,(100-MIL)/(100-CF)),0)</f>
        <v>0.75</v>
      </c>
      <c r="F8">
        <v>30</v>
      </c>
      <c r="G8">
        <f t="shared" si="0"/>
        <v>48</v>
      </c>
    </row>
    <row r="9" spans="2:21" x14ac:dyDescent="0.25">
      <c r="B9" t="s">
        <v>8</v>
      </c>
      <c r="D9">
        <f>IF(INV="X",100,-(NR_Slope-1)*100)</f>
        <v>25</v>
      </c>
      <c r="F9">
        <v>40</v>
      </c>
      <c r="G9">
        <f t="shared" si="0"/>
        <v>55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63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70</v>
      </c>
    </row>
    <row r="12" spans="2:21" x14ac:dyDescent="0.25">
      <c r="B12" t="s">
        <v>19</v>
      </c>
      <c r="D12" s="2"/>
      <c r="F12">
        <v>70</v>
      </c>
      <c r="G12">
        <f t="shared" si="0"/>
        <v>78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85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93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25</v>
      </c>
      <c r="J23" s="11">
        <f>IF(INV="X",100-G6,G6)</f>
        <v>33</v>
      </c>
      <c r="K23" s="11">
        <f>IF(INV="X",100-G7,G7)</f>
        <v>40</v>
      </c>
      <c r="L23" s="11">
        <f>IF(INV="X",100-G8,G8)</f>
        <v>48</v>
      </c>
      <c r="M23" s="11">
        <f>IF(INV="X",100-G9,G9)</f>
        <v>55</v>
      </c>
      <c r="N23" s="11">
        <f>IF(INV="X",100-G10,G10)</f>
        <v>63</v>
      </c>
      <c r="O23" s="11">
        <f>IF(INV="X",100-G11,G11)</f>
        <v>70</v>
      </c>
      <c r="P23" s="11">
        <f>IF(INV="X",100-G12,G12)</f>
        <v>78</v>
      </c>
      <c r="Q23" s="11">
        <f>IF(INV="X",100-G13,G13)</f>
        <v>85</v>
      </c>
      <c r="R23" s="11">
        <f>IF(INV="X",100-G14,G14)</f>
        <v>93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'F-16C'!I23:S23</xm:f>
              <xm:sqref>I24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>
      <selection activeCell="D9" sqref="D9"/>
    </sheetView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26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25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26</v>
      </c>
      <c r="S5" s="5"/>
    </row>
    <row r="6" spans="2:21" x14ac:dyDescent="0.25">
      <c r="B6" t="s">
        <v>3</v>
      </c>
      <c r="D6">
        <f>AB_Loc+1</f>
        <v>26</v>
      </c>
      <c r="F6">
        <v>10</v>
      </c>
      <c r="G6">
        <f t="shared" si="0"/>
        <v>33</v>
      </c>
    </row>
    <row r="7" spans="2:21" x14ac:dyDescent="0.25">
      <c r="B7" t="s">
        <v>2</v>
      </c>
      <c r="D7" s="1"/>
      <c r="F7">
        <v>20</v>
      </c>
      <c r="G7">
        <f t="shared" si="0"/>
        <v>41</v>
      </c>
    </row>
    <row r="8" spans="2:21" x14ac:dyDescent="0.25">
      <c r="B8" t="s">
        <v>7</v>
      </c>
      <c r="D8">
        <f>IFERROR(IF(INV="X",-(100-MIL)/CF,(100-MIL)/(100-CF)),0)</f>
        <v>0.74</v>
      </c>
      <c r="F8">
        <v>30</v>
      </c>
      <c r="G8">
        <f t="shared" si="0"/>
        <v>48</v>
      </c>
    </row>
    <row r="9" spans="2:21" x14ac:dyDescent="0.25">
      <c r="B9" t="s">
        <v>8</v>
      </c>
      <c r="D9">
        <f>IF(INV="X",100,-(NR_Slope-1)*100)</f>
        <v>26</v>
      </c>
      <c r="F9">
        <v>40</v>
      </c>
      <c r="G9">
        <f t="shared" si="0"/>
        <v>56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63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70</v>
      </c>
    </row>
    <row r="12" spans="2:21" x14ac:dyDescent="0.25">
      <c r="B12" t="s">
        <v>19</v>
      </c>
      <c r="D12" s="2"/>
      <c r="F12">
        <v>70</v>
      </c>
      <c r="G12">
        <f t="shared" si="0"/>
        <v>78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85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93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26</v>
      </c>
      <c r="J23" s="11">
        <f>IF(INV="X",100-G6,G6)</f>
        <v>33</v>
      </c>
      <c r="K23" s="11">
        <f>IF(INV="X",100-G7,G7)</f>
        <v>41</v>
      </c>
      <c r="L23" s="11">
        <f>IF(INV="X",100-G8,G8)</f>
        <v>48</v>
      </c>
      <c r="M23" s="11">
        <f>IF(INV="X",100-G9,G9)</f>
        <v>56</v>
      </c>
      <c r="N23" s="11">
        <f>IF(INV="X",100-G10,G10)</f>
        <v>63</v>
      </c>
      <c r="O23" s="11">
        <f>IF(INV="X",100-G11,G11)</f>
        <v>70</v>
      </c>
      <c r="P23" s="11">
        <f>IF(INV="X",100-G12,G12)</f>
        <v>78</v>
      </c>
      <c r="Q23" s="11">
        <f>IF(INV="X",100-G13,G13)</f>
        <v>85</v>
      </c>
      <c r="R23" s="11">
        <f>IF(INV="X",100-G14,G14)</f>
        <v>93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'FA-18_C'!I23:S23</xm:f>
              <xm:sqref>I24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27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18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19</v>
      </c>
      <c r="S5" s="5"/>
    </row>
    <row r="6" spans="2:21" x14ac:dyDescent="0.25">
      <c r="B6" t="s">
        <v>3</v>
      </c>
      <c r="D6">
        <f>AB_Loc+1</f>
        <v>19</v>
      </c>
      <c r="F6">
        <v>10</v>
      </c>
      <c r="G6">
        <f t="shared" si="0"/>
        <v>27</v>
      </c>
    </row>
    <row r="7" spans="2:21" x14ac:dyDescent="0.25">
      <c r="B7" t="s">
        <v>2</v>
      </c>
      <c r="D7" s="1"/>
      <c r="F7">
        <v>20</v>
      </c>
      <c r="G7">
        <f t="shared" si="0"/>
        <v>35</v>
      </c>
    </row>
    <row r="8" spans="2:21" x14ac:dyDescent="0.25">
      <c r="B8" t="s">
        <v>7</v>
      </c>
      <c r="D8">
        <f>IFERROR(IF(INV="X",-(100-MIL)/CF,(100-MIL)/(100-CF)),0)</f>
        <v>0.81</v>
      </c>
      <c r="F8">
        <v>30</v>
      </c>
      <c r="G8">
        <f t="shared" si="0"/>
        <v>43</v>
      </c>
    </row>
    <row r="9" spans="2:21" x14ac:dyDescent="0.25">
      <c r="B9" t="s">
        <v>8</v>
      </c>
      <c r="D9">
        <f>IF(INV="X",100,-(NR_Slope-1)*100)</f>
        <v>18.999999999999993</v>
      </c>
      <c r="F9">
        <v>40</v>
      </c>
      <c r="G9">
        <f t="shared" si="0"/>
        <v>51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60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68</v>
      </c>
    </row>
    <row r="12" spans="2:21" x14ac:dyDescent="0.25">
      <c r="B12" t="s">
        <v>19</v>
      </c>
      <c r="D12" s="2"/>
      <c r="F12">
        <v>70</v>
      </c>
      <c r="G12">
        <f t="shared" si="0"/>
        <v>76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84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92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19</v>
      </c>
      <c r="J23" s="11">
        <f>IF(INV="X",100-G6,G6)</f>
        <v>27</v>
      </c>
      <c r="K23" s="11">
        <f>IF(INV="X",100-G7,G7)</f>
        <v>35</v>
      </c>
      <c r="L23" s="11">
        <f>IF(INV="X",100-G8,G8)</f>
        <v>43</v>
      </c>
      <c r="M23" s="11">
        <f>IF(INV="X",100-G9,G9)</f>
        <v>51</v>
      </c>
      <c r="N23" s="11">
        <f>IF(INV="X",100-G10,G10)</f>
        <v>60</v>
      </c>
      <c r="O23" s="11">
        <f>IF(INV="X",100-G11,G11)</f>
        <v>68</v>
      </c>
      <c r="P23" s="11">
        <f>IF(INV="X",100-G12,G12)</f>
        <v>76</v>
      </c>
      <c r="Q23" s="11">
        <f>IF(INV="X",100-G13,G13)</f>
        <v>84</v>
      </c>
      <c r="R23" s="11">
        <f>IF(INV="X",100-G14,G14)</f>
        <v>92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'F-5E'!I23:S23</xm:f>
              <xm:sqref>I24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workbookViewId="0"/>
  </sheetViews>
  <sheetFormatPr defaultRowHeight="15" x14ac:dyDescent="0.25"/>
  <cols>
    <col min="9" max="19" width="4.7109375" customWidth="1"/>
  </cols>
  <sheetData>
    <row r="2" spans="2:21" x14ac:dyDescent="0.25">
      <c r="Q2" s="3"/>
      <c r="R2" s="3"/>
      <c r="S2" s="3"/>
      <c r="T2" s="3"/>
      <c r="U2" s="4"/>
    </row>
    <row r="4" spans="2:21" x14ac:dyDescent="0.25">
      <c r="B4" s="14" t="s">
        <v>28</v>
      </c>
      <c r="C4" s="14"/>
      <c r="D4" s="14"/>
      <c r="F4" t="s">
        <v>0</v>
      </c>
      <c r="G4" t="s">
        <v>1</v>
      </c>
    </row>
    <row r="5" spans="2:21" x14ac:dyDescent="0.25">
      <c r="B5" t="s">
        <v>14</v>
      </c>
      <c r="D5">
        <v>16</v>
      </c>
      <c r="F5">
        <v>0</v>
      </c>
      <c r="G5">
        <f t="shared" ref="G5:G15" si="0">IF(INV="X",IF(F5&lt;CF,ROUND((F5*NR_Slope)+NR_Int,0),ROUND(((F5*AR_Slope)+AR_Int),0)),IF(F5&lt;CF,ROUND((F5*AR_Slope)+AR_Int,0),ROUND((F5*NR_Slope)+NR_Int,0)))</f>
        <v>17</v>
      </c>
      <c r="S5" s="5"/>
    </row>
    <row r="6" spans="2:21" x14ac:dyDescent="0.25">
      <c r="B6" t="s">
        <v>3</v>
      </c>
      <c r="D6">
        <f>AB_Loc+1</f>
        <v>17</v>
      </c>
      <c r="F6">
        <v>10</v>
      </c>
      <c r="G6">
        <f t="shared" si="0"/>
        <v>25</v>
      </c>
    </row>
    <row r="7" spans="2:21" x14ac:dyDescent="0.25">
      <c r="B7" t="s">
        <v>2</v>
      </c>
      <c r="D7" s="1"/>
      <c r="F7">
        <v>20</v>
      </c>
      <c r="G7">
        <f t="shared" si="0"/>
        <v>34</v>
      </c>
    </row>
    <row r="8" spans="2:21" x14ac:dyDescent="0.25">
      <c r="B8" t="s">
        <v>7</v>
      </c>
      <c r="D8">
        <f>IFERROR(IF(INV="X",-(100-MIL)/CF,(100-MIL)/(100-CF)),0)</f>
        <v>0.83</v>
      </c>
      <c r="F8">
        <v>30</v>
      </c>
      <c r="G8">
        <f t="shared" si="0"/>
        <v>42</v>
      </c>
    </row>
    <row r="9" spans="2:21" x14ac:dyDescent="0.25">
      <c r="B9" t="s">
        <v>8</v>
      </c>
      <c r="D9">
        <f>IF(INV="X",100,-(NR_Slope-1)*100)</f>
        <v>17.000000000000004</v>
      </c>
      <c r="F9">
        <v>40</v>
      </c>
      <c r="G9">
        <f t="shared" si="0"/>
        <v>50</v>
      </c>
    </row>
    <row r="10" spans="2:21" x14ac:dyDescent="0.25">
      <c r="B10" t="s">
        <v>9</v>
      </c>
      <c r="D10">
        <f>IFERROR(IF(INV="X",-(MIL)/(100-CF),MIL/CF),0)</f>
        <v>0</v>
      </c>
      <c r="F10">
        <v>50</v>
      </c>
      <c r="G10">
        <f t="shared" si="0"/>
        <v>59</v>
      </c>
    </row>
    <row r="11" spans="2:21" x14ac:dyDescent="0.25">
      <c r="B11" t="s">
        <v>10</v>
      </c>
      <c r="D11">
        <f>IF(INV="X",-(AR_Slope)*100,0)</f>
        <v>0</v>
      </c>
      <c r="F11">
        <v>60</v>
      </c>
      <c r="G11">
        <f t="shared" si="0"/>
        <v>67</v>
      </c>
    </row>
    <row r="12" spans="2:21" x14ac:dyDescent="0.25">
      <c r="B12" t="s">
        <v>19</v>
      </c>
      <c r="D12" s="2"/>
      <c r="F12">
        <v>70</v>
      </c>
      <c r="G12">
        <f t="shared" si="0"/>
        <v>75</v>
      </c>
    </row>
    <row r="13" spans="2:21" x14ac:dyDescent="0.25">
      <c r="B13" t="s">
        <v>6</v>
      </c>
      <c r="D13" s="1">
        <v>100</v>
      </c>
      <c r="F13">
        <v>80</v>
      </c>
      <c r="G13">
        <f t="shared" si="0"/>
        <v>83</v>
      </c>
    </row>
    <row r="14" spans="2:21" x14ac:dyDescent="0.25">
      <c r="B14" t="s">
        <v>12</v>
      </c>
      <c r="D14" s="1">
        <v>0</v>
      </c>
      <c r="F14">
        <v>90</v>
      </c>
      <c r="G14">
        <f t="shared" si="0"/>
        <v>92</v>
      </c>
    </row>
    <row r="15" spans="2:21" x14ac:dyDescent="0.25">
      <c r="B15" t="s">
        <v>11</v>
      </c>
      <c r="D15">
        <f>ROUND(Detent_Loc/(Sat_X/100),0)</f>
        <v>0</v>
      </c>
      <c r="F15">
        <v>100</v>
      </c>
      <c r="G15">
        <f t="shared" si="0"/>
        <v>100</v>
      </c>
    </row>
    <row r="16" spans="2:21" x14ac:dyDescent="0.25">
      <c r="B16" t="s">
        <v>13</v>
      </c>
      <c r="D16">
        <f>Detent_Loc-DZ</f>
        <v>0</v>
      </c>
    </row>
    <row r="17" spans="2:19" x14ac:dyDescent="0.25">
      <c r="B17" t="s">
        <v>15</v>
      </c>
      <c r="D17">
        <f>DZ_F/(Sat_X/100)</f>
        <v>0</v>
      </c>
    </row>
    <row r="21" spans="2:19" x14ac:dyDescent="0.25">
      <c r="I21" t="s">
        <v>16</v>
      </c>
    </row>
    <row r="22" spans="2:19" x14ac:dyDescent="0.25">
      <c r="H22" s="10" t="s">
        <v>17</v>
      </c>
      <c r="I22" s="9">
        <v>0</v>
      </c>
      <c r="J22" s="9">
        <v>10</v>
      </c>
      <c r="K22" s="9">
        <v>20</v>
      </c>
      <c r="L22" s="9">
        <v>30</v>
      </c>
      <c r="M22" s="9">
        <v>40</v>
      </c>
      <c r="N22" s="9">
        <v>50</v>
      </c>
      <c r="O22" s="9">
        <v>60</v>
      </c>
      <c r="P22" s="9">
        <v>70</v>
      </c>
      <c r="Q22" s="9">
        <v>80</v>
      </c>
      <c r="R22" s="9">
        <v>90</v>
      </c>
      <c r="S22" s="9">
        <v>100</v>
      </c>
    </row>
    <row r="23" spans="2:19" x14ac:dyDescent="0.25">
      <c r="H23" s="10" t="s">
        <v>18</v>
      </c>
      <c r="I23" s="11">
        <f>IF(INV="X",100-G5,G5)</f>
        <v>17</v>
      </c>
      <c r="J23" s="11">
        <f>IF(INV="X",100-G6,G6)</f>
        <v>25</v>
      </c>
      <c r="K23" s="11">
        <f>IF(INV="X",100-G7,G7)</f>
        <v>34</v>
      </c>
      <c r="L23" s="11">
        <f>IF(INV="X",100-G8,G8)</f>
        <v>42</v>
      </c>
      <c r="M23" s="11">
        <f>IF(INV="X",100-G9,G9)</f>
        <v>50</v>
      </c>
      <c r="N23" s="11">
        <f>IF(INV="X",100-G10,G10)</f>
        <v>59</v>
      </c>
      <c r="O23" s="11">
        <f>IF(INV="X",100-G11,G11)</f>
        <v>67</v>
      </c>
      <c r="P23" s="11">
        <f>IF(INV="X",100-G12,G12)</f>
        <v>75</v>
      </c>
      <c r="Q23" s="11">
        <f>IF(INV="X",100-G13,G13)</f>
        <v>83</v>
      </c>
      <c r="R23" s="11">
        <f>IF(INV="X",100-G14,G14)</f>
        <v>92</v>
      </c>
      <c r="S23" s="11">
        <f>IF(INV="X",100-G15,G15)</f>
        <v>100</v>
      </c>
    </row>
    <row r="24" spans="2:19" x14ac:dyDescent="0.25"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2:19" x14ac:dyDescent="0.25"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2:19" x14ac:dyDescent="0.25"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</sheetData>
  <sheetProtection sheet="1" objects="1" scenarios="1"/>
  <protectedRanges>
    <protectedRange sqref="D7 D12:D14" name="Range1"/>
  </protectedRanges>
  <mergeCells count="2">
    <mergeCell ref="B4:D4"/>
    <mergeCell ref="I24:S26"/>
  </mergeCells>
  <dataValidations count="1">
    <dataValidation type="whole" allowBlank="1" showInputMessage="1" showErrorMessage="1" errorTitle="X to Doubt." error="Valid inputs are 0 through 99, whole numbers only._x000a__x000a_If you would like to bypass this restriction, please see the ReadMe regarding worksheet protection." sqref="D7">
      <formula1>0</formula1>
      <formula2>99</formula2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'JF-17'!I23:S23</xm:f>
              <xm:sqref>I24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195</vt:i4>
      </vt:variant>
    </vt:vector>
  </HeadingPairs>
  <TitlesOfParts>
    <vt:vector size="210" baseType="lpstr">
      <vt:lpstr>AH-64</vt:lpstr>
      <vt:lpstr>AJS37</vt:lpstr>
      <vt:lpstr>F-14</vt:lpstr>
      <vt:lpstr>F-15C</vt:lpstr>
      <vt:lpstr>F-15E</vt:lpstr>
      <vt:lpstr>F-16C</vt:lpstr>
      <vt:lpstr>FA-18_C</vt:lpstr>
      <vt:lpstr>F-5E</vt:lpstr>
      <vt:lpstr>JF-17</vt:lpstr>
      <vt:lpstr>M-2000C</vt:lpstr>
      <vt:lpstr>Mirage-F1</vt:lpstr>
      <vt:lpstr>Mig-21</vt:lpstr>
      <vt:lpstr>Mig-29</vt:lpstr>
      <vt:lpstr>Mosquito</vt:lpstr>
      <vt:lpstr>Su-27 &amp; 33</vt:lpstr>
      <vt:lpstr>'AH-64'!AB_Loc</vt:lpstr>
      <vt:lpstr>'AJS37'!AB_Loc</vt:lpstr>
      <vt:lpstr>'F-14'!AB_Loc</vt:lpstr>
      <vt:lpstr>'F-15C'!AB_Loc</vt:lpstr>
      <vt:lpstr>'F-15E'!AB_Loc</vt:lpstr>
      <vt:lpstr>'F-16C'!AB_Loc</vt:lpstr>
      <vt:lpstr>'F-5E'!AB_Loc</vt:lpstr>
      <vt:lpstr>'FA-18_C'!AB_Loc</vt:lpstr>
      <vt:lpstr>'JF-17'!AB_Loc</vt:lpstr>
      <vt:lpstr>'M-2000C'!AB_Loc</vt:lpstr>
      <vt:lpstr>'Mig-21'!AB_Loc</vt:lpstr>
      <vt:lpstr>'Mig-29'!AB_Loc</vt:lpstr>
      <vt:lpstr>'Mirage-F1'!AB_Loc</vt:lpstr>
      <vt:lpstr>Mosquito!AB_Loc</vt:lpstr>
      <vt:lpstr>'Su-27 &amp; 33'!AB_Loc</vt:lpstr>
      <vt:lpstr>'AH-64'!AR_Int</vt:lpstr>
      <vt:lpstr>'AJS37'!AR_Int</vt:lpstr>
      <vt:lpstr>'F-14'!AR_Int</vt:lpstr>
      <vt:lpstr>'F-15C'!AR_Int</vt:lpstr>
      <vt:lpstr>'F-15E'!AR_Int</vt:lpstr>
      <vt:lpstr>'F-16C'!AR_Int</vt:lpstr>
      <vt:lpstr>'F-5E'!AR_Int</vt:lpstr>
      <vt:lpstr>'FA-18_C'!AR_Int</vt:lpstr>
      <vt:lpstr>'JF-17'!AR_Int</vt:lpstr>
      <vt:lpstr>'M-2000C'!AR_Int</vt:lpstr>
      <vt:lpstr>'Mig-21'!AR_Int</vt:lpstr>
      <vt:lpstr>'Mig-29'!AR_Int</vt:lpstr>
      <vt:lpstr>'Mirage-F1'!AR_Int</vt:lpstr>
      <vt:lpstr>Mosquito!AR_Int</vt:lpstr>
      <vt:lpstr>'Su-27 &amp; 33'!AR_Int</vt:lpstr>
      <vt:lpstr>'AH-64'!AR_Slope</vt:lpstr>
      <vt:lpstr>'AJS37'!AR_Slope</vt:lpstr>
      <vt:lpstr>'F-14'!AR_Slope</vt:lpstr>
      <vt:lpstr>'F-15C'!AR_Slope</vt:lpstr>
      <vt:lpstr>'F-15E'!AR_Slope</vt:lpstr>
      <vt:lpstr>'F-16C'!AR_Slope</vt:lpstr>
      <vt:lpstr>'F-5E'!AR_Slope</vt:lpstr>
      <vt:lpstr>'FA-18_C'!AR_Slope</vt:lpstr>
      <vt:lpstr>'JF-17'!AR_Slope</vt:lpstr>
      <vt:lpstr>'M-2000C'!AR_Slope</vt:lpstr>
      <vt:lpstr>'Mig-21'!AR_Slope</vt:lpstr>
      <vt:lpstr>'Mig-29'!AR_Slope</vt:lpstr>
      <vt:lpstr>'Mirage-F1'!AR_Slope</vt:lpstr>
      <vt:lpstr>Mosquito!AR_Slope</vt:lpstr>
      <vt:lpstr>'Su-27 &amp; 33'!AR_Slope</vt:lpstr>
      <vt:lpstr>'AH-64'!CF</vt:lpstr>
      <vt:lpstr>'AJS37'!CF</vt:lpstr>
      <vt:lpstr>'F-14'!CF</vt:lpstr>
      <vt:lpstr>'F-15C'!CF</vt:lpstr>
      <vt:lpstr>'F-15E'!CF</vt:lpstr>
      <vt:lpstr>'F-16C'!CF</vt:lpstr>
      <vt:lpstr>'F-5E'!CF</vt:lpstr>
      <vt:lpstr>'FA-18_C'!CF</vt:lpstr>
      <vt:lpstr>'JF-17'!CF</vt:lpstr>
      <vt:lpstr>'M-2000C'!CF</vt:lpstr>
      <vt:lpstr>'Mig-21'!CF</vt:lpstr>
      <vt:lpstr>'Mig-29'!CF</vt:lpstr>
      <vt:lpstr>'Mirage-F1'!CF</vt:lpstr>
      <vt:lpstr>Mosquito!CF</vt:lpstr>
      <vt:lpstr>'Su-27 &amp; 33'!CF</vt:lpstr>
      <vt:lpstr>'AH-64'!Detent_Loc</vt:lpstr>
      <vt:lpstr>'AJS37'!Detent_Loc</vt:lpstr>
      <vt:lpstr>'F-14'!Detent_Loc</vt:lpstr>
      <vt:lpstr>'F-15C'!Detent_Loc</vt:lpstr>
      <vt:lpstr>'F-15E'!Detent_Loc</vt:lpstr>
      <vt:lpstr>'F-16C'!Detent_Loc</vt:lpstr>
      <vt:lpstr>'F-5E'!Detent_Loc</vt:lpstr>
      <vt:lpstr>'FA-18_C'!Detent_Loc</vt:lpstr>
      <vt:lpstr>'JF-17'!Detent_Loc</vt:lpstr>
      <vt:lpstr>'M-2000C'!Detent_Loc</vt:lpstr>
      <vt:lpstr>'Mig-21'!Detent_Loc</vt:lpstr>
      <vt:lpstr>'Mig-29'!Detent_Loc</vt:lpstr>
      <vt:lpstr>'Mirage-F1'!Detent_Loc</vt:lpstr>
      <vt:lpstr>Mosquito!Detent_Loc</vt:lpstr>
      <vt:lpstr>'Su-27 &amp; 33'!Detent_Loc</vt:lpstr>
      <vt:lpstr>'AH-64'!DZ</vt:lpstr>
      <vt:lpstr>'AJS37'!DZ</vt:lpstr>
      <vt:lpstr>'F-14'!DZ</vt:lpstr>
      <vt:lpstr>'F-15C'!DZ</vt:lpstr>
      <vt:lpstr>'F-15E'!DZ</vt:lpstr>
      <vt:lpstr>'F-16C'!DZ</vt:lpstr>
      <vt:lpstr>'F-5E'!DZ</vt:lpstr>
      <vt:lpstr>'FA-18_C'!DZ</vt:lpstr>
      <vt:lpstr>'JF-17'!DZ</vt:lpstr>
      <vt:lpstr>'M-2000C'!DZ</vt:lpstr>
      <vt:lpstr>'Mig-21'!DZ</vt:lpstr>
      <vt:lpstr>'Mig-29'!DZ</vt:lpstr>
      <vt:lpstr>'Mirage-F1'!DZ</vt:lpstr>
      <vt:lpstr>Mosquito!DZ</vt:lpstr>
      <vt:lpstr>'Su-27 &amp; 33'!DZ</vt:lpstr>
      <vt:lpstr>'AH-64'!DZ_F</vt:lpstr>
      <vt:lpstr>'AJS37'!DZ_F</vt:lpstr>
      <vt:lpstr>'F-14'!DZ_F</vt:lpstr>
      <vt:lpstr>'F-15C'!DZ_F</vt:lpstr>
      <vt:lpstr>'F-15E'!DZ_F</vt:lpstr>
      <vt:lpstr>'F-16C'!DZ_F</vt:lpstr>
      <vt:lpstr>'F-5E'!DZ_F</vt:lpstr>
      <vt:lpstr>'FA-18_C'!DZ_F</vt:lpstr>
      <vt:lpstr>'JF-17'!DZ_F</vt:lpstr>
      <vt:lpstr>'M-2000C'!DZ_F</vt:lpstr>
      <vt:lpstr>'Mig-21'!DZ_F</vt:lpstr>
      <vt:lpstr>'Mig-29'!DZ_F</vt:lpstr>
      <vt:lpstr>'Mirage-F1'!DZ_F</vt:lpstr>
      <vt:lpstr>Mosquito!DZ_F</vt:lpstr>
      <vt:lpstr>'Su-27 &amp; 33'!DZ_F</vt:lpstr>
      <vt:lpstr>'AH-64'!INV</vt:lpstr>
      <vt:lpstr>'AJS37'!INV</vt:lpstr>
      <vt:lpstr>'F-14'!INV</vt:lpstr>
      <vt:lpstr>'F-15C'!INV</vt:lpstr>
      <vt:lpstr>'F-15E'!INV</vt:lpstr>
      <vt:lpstr>'F-16C'!INV</vt:lpstr>
      <vt:lpstr>'F-5E'!INV</vt:lpstr>
      <vt:lpstr>'FA-18_C'!INV</vt:lpstr>
      <vt:lpstr>'JF-17'!INV</vt:lpstr>
      <vt:lpstr>'M-2000C'!INV</vt:lpstr>
      <vt:lpstr>'Mig-21'!INV</vt:lpstr>
      <vt:lpstr>'Mig-29'!INV</vt:lpstr>
      <vt:lpstr>'Mirage-F1'!INV</vt:lpstr>
      <vt:lpstr>Mosquito!INV</vt:lpstr>
      <vt:lpstr>'Su-27 &amp; 33'!INV</vt:lpstr>
      <vt:lpstr>'AH-64'!MIL</vt:lpstr>
      <vt:lpstr>'AJS37'!MIL</vt:lpstr>
      <vt:lpstr>'F-14'!MIL</vt:lpstr>
      <vt:lpstr>'F-15C'!MIL</vt:lpstr>
      <vt:lpstr>'F-15E'!MIL</vt:lpstr>
      <vt:lpstr>'F-16C'!MIL</vt:lpstr>
      <vt:lpstr>'F-5E'!MIL</vt:lpstr>
      <vt:lpstr>'FA-18_C'!MIL</vt:lpstr>
      <vt:lpstr>'JF-17'!MIL</vt:lpstr>
      <vt:lpstr>'M-2000C'!MIL</vt:lpstr>
      <vt:lpstr>'Mig-21'!MIL</vt:lpstr>
      <vt:lpstr>'Mig-29'!MIL</vt:lpstr>
      <vt:lpstr>'Mirage-F1'!MIL</vt:lpstr>
      <vt:lpstr>Mosquito!MIL</vt:lpstr>
      <vt:lpstr>'Su-27 &amp; 33'!MIL</vt:lpstr>
      <vt:lpstr>'AH-64'!NR_Int</vt:lpstr>
      <vt:lpstr>'AJS37'!NR_Int</vt:lpstr>
      <vt:lpstr>'F-14'!NR_Int</vt:lpstr>
      <vt:lpstr>'F-15C'!NR_Int</vt:lpstr>
      <vt:lpstr>'F-15E'!NR_Int</vt:lpstr>
      <vt:lpstr>'F-16C'!NR_Int</vt:lpstr>
      <vt:lpstr>'F-5E'!NR_Int</vt:lpstr>
      <vt:lpstr>'FA-18_C'!NR_Int</vt:lpstr>
      <vt:lpstr>'JF-17'!NR_Int</vt:lpstr>
      <vt:lpstr>'M-2000C'!NR_Int</vt:lpstr>
      <vt:lpstr>'Mig-21'!NR_Int</vt:lpstr>
      <vt:lpstr>'Mig-29'!NR_Int</vt:lpstr>
      <vt:lpstr>'Mirage-F1'!NR_Int</vt:lpstr>
      <vt:lpstr>Mosquito!NR_Int</vt:lpstr>
      <vt:lpstr>'Su-27 &amp; 33'!NR_Int</vt:lpstr>
      <vt:lpstr>'AH-64'!NR_Slope</vt:lpstr>
      <vt:lpstr>'AJS37'!NR_Slope</vt:lpstr>
      <vt:lpstr>'F-14'!NR_Slope</vt:lpstr>
      <vt:lpstr>'F-15C'!NR_Slope</vt:lpstr>
      <vt:lpstr>'F-15E'!NR_Slope</vt:lpstr>
      <vt:lpstr>'F-16C'!NR_Slope</vt:lpstr>
      <vt:lpstr>'F-5E'!NR_Slope</vt:lpstr>
      <vt:lpstr>'FA-18_C'!NR_Slope</vt:lpstr>
      <vt:lpstr>'JF-17'!NR_Slope</vt:lpstr>
      <vt:lpstr>'M-2000C'!NR_Slope</vt:lpstr>
      <vt:lpstr>'Mig-21'!NR_Slope</vt:lpstr>
      <vt:lpstr>'Mig-29'!NR_Slope</vt:lpstr>
      <vt:lpstr>'Mirage-F1'!NR_Slope</vt:lpstr>
      <vt:lpstr>Mosquito!NR_Slope</vt:lpstr>
      <vt:lpstr>'Su-27 &amp; 33'!NR_Slope</vt:lpstr>
      <vt:lpstr>'AH-64'!Sat_F</vt:lpstr>
      <vt:lpstr>'AJS37'!Sat_F</vt:lpstr>
      <vt:lpstr>'F-14'!Sat_F</vt:lpstr>
      <vt:lpstr>'F-15C'!Sat_F</vt:lpstr>
      <vt:lpstr>'F-15E'!Sat_F</vt:lpstr>
      <vt:lpstr>'F-16C'!Sat_F</vt:lpstr>
      <vt:lpstr>'F-5E'!Sat_F</vt:lpstr>
      <vt:lpstr>'FA-18_C'!Sat_F</vt:lpstr>
      <vt:lpstr>'JF-17'!Sat_F</vt:lpstr>
      <vt:lpstr>'M-2000C'!Sat_F</vt:lpstr>
      <vt:lpstr>'Mig-21'!Sat_F</vt:lpstr>
      <vt:lpstr>'Mig-29'!Sat_F</vt:lpstr>
      <vt:lpstr>'Mirage-F1'!Sat_F</vt:lpstr>
      <vt:lpstr>Mosquito!Sat_F</vt:lpstr>
      <vt:lpstr>'Su-27 &amp; 33'!Sat_F</vt:lpstr>
      <vt:lpstr>'AH-64'!Sat_X</vt:lpstr>
      <vt:lpstr>'AJS37'!Sat_X</vt:lpstr>
      <vt:lpstr>'F-14'!Sat_X</vt:lpstr>
      <vt:lpstr>'F-15C'!Sat_X</vt:lpstr>
      <vt:lpstr>'F-15E'!Sat_X</vt:lpstr>
      <vt:lpstr>'F-16C'!Sat_X</vt:lpstr>
      <vt:lpstr>'F-5E'!Sat_X</vt:lpstr>
      <vt:lpstr>'FA-18_C'!Sat_X</vt:lpstr>
      <vt:lpstr>'JF-17'!Sat_X</vt:lpstr>
      <vt:lpstr>'M-2000C'!Sat_X</vt:lpstr>
      <vt:lpstr>'Mig-21'!Sat_X</vt:lpstr>
      <vt:lpstr>'Mig-29'!Sat_X</vt:lpstr>
      <vt:lpstr>'Mirage-F1'!Sat_X</vt:lpstr>
      <vt:lpstr>Mosquito!Sat_X</vt:lpstr>
      <vt:lpstr>'Su-27 &amp; 33'!Sat_X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Cox</dc:creator>
  <cp:lastModifiedBy>Josh Cox</cp:lastModifiedBy>
  <dcterms:created xsi:type="dcterms:W3CDTF">2020-05-17T21:05:59Z</dcterms:created>
  <dcterms:modified xsi:type="dcterms:W3CDTF">2023-07-10T02:25:51Z</dcterms:modified>
</cp:coreProperties>
</file>